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DB1129D1-E150-4498-9C8D-A55C8CE74FE9}" xr6:coauthVersionLast="46" xr6:coauthVersionMax="46" xr10:uidLastSave="{00000000-0000-0000-0000-000000000000}"/>
  <bookViews>
    <workbookView xWindow="-120" yWindow="-120" windowWidth="28110" windowHeight="16440"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4" i="14"/>
  <c r="K334" i="14"/>
  <c r="N221" i="13"/>
  <c r="N220" i="13"/>
  <c r="N219" i="13"/>
  <c r="N218" i="13"/>
  <c r="N217" i="13"/>
  <c r="N216" i="13"/>
  <c r="M220" i="13"/>
  <c r="M219" i="13"/>
  <c r="M218" i="13"/>
  <c r="M217" i="13"/>
  <c r="M216" i="13"/>
  <c r="M221" i="13"/>
  <c r="K125" i="13"/>
  <c r="O124" i="13"/>
  <c r="P125" i="13" s="1"/>
  <c r="J125" i="13" l="1"/>
  <c r="AQ170" i="13"/>
  <c r="AQ171" i="13"/>
  <c r="AQ169" i="13"/>
  <c r="AQ175" i="13"/>
  <c r="AQ176" i="13"/>
  <c r="AQ174" i="13"/>
  <c r="AQ173" i="13"/>
  <c r="AY105" i="13"/>
  <c r="AY106" i="13"/>
  <c r="AY104" i="13"/>
  <c r="AY110" i="13"/>
  <c r="AY111" i="13"/>
  <c r="AY112" i="13"/>
  <c r="AY113"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AY108" i="13" s="1"/>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BD100" i="13" l="1"/>
  <c r="AZ106" i="13" s="1"/>
  <c r="F103" i="13"/>
  <c r="AY103" i="13"/>
  <c r="N222" i="13"/>
  <c r="M222" i="13"/>
  <c r="Z688" i="14"/>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AZ110" i="13" l="1"/>
  <c r="AZ103" i="13"/>
  <c r="AZ104" i="13"/>
  <c r="AZ102" i="13"/>
  <c r="AZ113" i="13"/>
  <c r="AZ107" i="13"/>
  <c r="AZ111" i="13"/>
  <c r="AZ109" i="13"/>
  <c r="AZ105" i="13"/>
  <c r="AZ112" i="13"/>
  <c r="AZ108" i="13"/>
  <c r="X170" i="13"/>
  <c r="AR170" i="13" s="1"/>
  <c r="F102" i="13"/>
  <c r="AY102" i="13"/>
  <c r="BA106" i="13" s="1"/>
  <c r="X175" i="13"/>
  <c r="AR175" i="13" s="1"/>
  <c r="AC103" i="13"/>
  <c r="AA685"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AR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BA113" i="13" l="1"/>
  <c r="BA108" i="13"/>
  <c r="BA112" i="13"/>
  <c r="BA110" i="13"/>
  <c r="BA109" i="13"/>
  <c r="BA111" i="13"/>
  <c r="BA107" i="13"/>
  <c r="BA102" i="13"/>
  <c r="BA104" i="13"/>
  <c r="BA103" i="13"/>
  <c r="BA105" i="13"/>
  <c r="J222" i="13"/>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638" i="14"/>
  <c r="Z737" i="14"/>
  <c r="AA736" i="14"/>
  <c r="Z636" i="14"/>
  <c r="Z975" i="14"/>
  <c r="AA976" i="14"/>
  <c r="Z240" i="13" l="1"/>
  <c r="Z243" i="13"/>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family val="2"/>
          </rPr>
          <t>John:</t>
        </r>
        <r>
          <rPr>
            <sz val="9"/>
            <color indexed="81"/>
            <rFont val="Tahoma"/>
            <family val="2"/>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1"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0"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78" authorId="0" shapeId="0" xr:uid="{F89E41B2-86F9-4C36-A863-0FEEACCDDB20}">
      <text>
        <r>
          <rPr>
            <b/>
            <sz val="9"/>
            <color indexed="81"/>
            <rFont val="Tahoma"/>
            <family val="2"/>
          </rPr>
          <t>John:</t>
        </r>
        <r>
          <rPr>
            <sz val="9"/>
            <color indexed="81"/>
            <rFont val="Tahoma"/>
            <family val="2"/>
          </rPr>
          <t xml:space="preserve">
If yearlings are mated</t>
        </r>
      </text>
    </comment>
    <comment ref="AD378"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<sst xmlns="http://schemas.openxmlformats.org/spreadsheetml/2006/main" count="4233" uniqueCount="2508">
  <si>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</si>
  <si>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</si>
  <si>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</si>
  <si>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</si>
  <si>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</si>
  <si>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</si>
  <si>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</si>
  <si>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</si>
  <si>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</si>
  <si>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</si>
  <si>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</si>
  <si>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</si>
  <si>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</si>
  <si>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</si>
  <si>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</si>
  <si>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</si>
  <si>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</si>
  <si>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</si>
  <si>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</si>
  <si>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</si>
  <si>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</si>
  <si>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</si>
  <si>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</si>
  <si>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</si>
  <si>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</si>
  <si>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</si>
  <si>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</si>
  <si>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</si>
  <si>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</si>
  <si>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</si>
  <si>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</si>
  <si>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</si>
  <si>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</si>
  <si>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</si>
  <si>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</si>
  <si>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</si>
  <si>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</si>
  <si>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</si>
  <si>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</si>
  <si>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</si>
  <si>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</si>
  <si>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</si>
  <si>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</si>
  <si>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</si>
  <si>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</si>
  <si>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</si>
  <si>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</si>
  <si>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</si>
  <si>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</si>
  <si>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</si>
  <si>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</si>
  <si>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</si>
  <si>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</si>
  <si>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</si>
  <si>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</si>
  <si>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</si>
  <si>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</si>
  <si>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</si>
  <si>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</si>
  <si>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</si>
  <si>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</si>
  <si>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</si>
  <si>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</si>
  <si>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</si>
  <si>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</si>
  <si>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</si>
  <si>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</si>
  <si>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</si>
  <si>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</si>
  <si>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</si>
  <si>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</si>
  <si>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</si>
  <si>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</si>
  <si>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</si>
  <si>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</si>
  <si>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</si>
  <si>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</si>
  <si>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</si>
  <si>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</si>
  <si>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</si>
  <si>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</si>
  <si>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</si>
  <si>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</si>
  <si>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</si>
  <si>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</si>
  <si>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</si>
  <si>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</si>
  <si>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</si>
  <si>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</si>
  <si>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</si>
  <si>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</si>
  <si>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</si>
  <si>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</si>
  <si>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</si>
  <si>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</si>
  <si>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</si>
  <si>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</si>
  <si>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</si>
  <si>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</si>
  <si>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</si>
  <si>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</si>
  <si>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</si>
  <si>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</si>
  <si>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</si>
  <si>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</si>
  <si>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</si>
  <si>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</si>
  <si>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</si>
  <si>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</si>
  <si>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</si>
  <si>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</si>
  <si>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</si>
  <si>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</si>
  <si>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</si>
  <si>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</si>
  <si>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</si>
  <si>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</si>
  <si>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</si>
  <si>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</si>
  <si>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</si>
  <si>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</si>
  <si>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</si>
  <si>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</si>
  <si>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</si>
  <si>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</si>
  <si>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</si>
  <si>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</si>
  <si>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</si>
  <si>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</si>
  <si>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</si>
  <si>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</si>
  <si>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</si>
  <si>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</si>
  <si>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</si>
  <si>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</si>
  <si>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</si>
  <si>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</si>
  <si>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</si>
  <si>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</si>
  <si>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</si>
  <si>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</si>
  <si>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</si>
  <si>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</si>
  <si>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</si>
  <si>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</si>
  <si>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</si>
  <si>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</si>
  <si>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</si>
  <si>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</si>
  <si>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</si>
  <si>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</si>
  <si>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</si>
  <si>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</si>
  <si>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</si>
  <si>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</si>
  <si>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</si>
  <si>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</si>
  <si>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</si>
  <si>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</si>
  <si>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</si>
  <si>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</si>
  <si>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</si>
  <si>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</si>
  <si>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</si>
  <si>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</si>
  <si>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</si>
  <si>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</si>
  <si>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</si>
  <si>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</si>
  <si>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</si>
  <si>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</si>
  <si>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</si>
  <si>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</si>
  <si>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</si>
  <si>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</si>
  <si>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</si>
  <si>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</si>
  <si>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</si>
  <si>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</si>
  <si>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</si>
  <si>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</si>
  <si>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</si>
  <si>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</si>
  <si>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</si>
  <si>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</si>
  <si>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</si>
  <si>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</si>
  <si>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</si>
  <si>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</si>
  <si>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</si>
  <si>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</si>
  <si>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</si>
  <si>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</si>
  <si>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</si>
  <si>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</si>
  <si>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</si>
  <si>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</si>
  <si>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</si>
  <si>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</si>
  <si>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</si>
  <si>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</si>
  <si>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</si>
  <si>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</si>
  <si>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</si>
  <si>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</si>
  <si>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</si>
  <si>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</si>
  <si>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</si>
  <si>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</si>
  <si>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</si>
  <si>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</si>
  <si>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</si>
  <si>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</si>
  <si>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</si>
  <si>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</si>
  <si>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</si>
  <si>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</si>
  <si>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</si>
  <si>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</si>
  <si>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</si>
  <si>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</si>
  <si>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</si>
  <si>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</si>
  <si>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</si>
  <si>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</si>
  <si>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</si>
  <si>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</si>
  <si>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</si>
  <si>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</si>
  <si>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</si>
  <si>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</si>
  <si>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</si>
  <si>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</si>
  <si>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</si>
  <si>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</si>
  <si>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</si>
  <si>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</si>
  <si>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</si>
  <si>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</si>
  <si>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</si>
  <si>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</si>
  <si>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</si>
  <si>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</si>
  <si>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</si>
  <si>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</si>
  <si>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</si>
  <si>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</si>
  <si>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</si>
  <si>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</si>
  <si>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</si>
  <si>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</si>
  <si>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</si>
  <si>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</si>
  <si>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</si>
  <si>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</si>
  <si>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</si>
  <si>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</si>
  <si>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</si>
  <si>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</si>
  <si>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</si>
  <si>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</si>
  <si>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</si>
  <si>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</si>
  <si>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</si>
  <si>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</si>
  <si>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</si>
  <si>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</si>
  <si>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</si>
  <si>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</si>
  <si>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</si>
  <si>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</si>
  <si>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</si>
  <si>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</si>
  <si>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</si>
  <si>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</si>
  <si>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</si>
  <si>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</si>
  <si>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</si>
  <si>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</si>
  <si>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</si>
  <si>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</si>
  <si>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</si>
  <si>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</si>
  <si>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</si>
  <si>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</si>
  <si>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</si>
  <si>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</si>
  <si>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</si>
  <si>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</si>
  <si>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</si>
  <si>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</si>
  <si>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</si>
  <si>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</si>
  <si>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</si>
  <si>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</si>
  <si>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</si>
  <si>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</si>
  <si>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</si>
  <si>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</si>
  <si>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</si>
  <si>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</si>
  <si>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</si>
  <si>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</si>
  <si>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</si>
  <si>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</si>
  <si>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</si>
  <si>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</si>
  <si>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</si>
  <si>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</si>
  <si>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</si>
  <si>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</si>
  <si>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</si>
  <si>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</si>
  <si>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</si>
  <si>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</si>
  <si>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</si>
  <si>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</si>
  <si>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</si>
  <si>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</si>
  <si>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</si>
  <si>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</si>
  <si>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</si>
  <si>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</si>
  <si>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</si>
  <si>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</si>
  <si>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</si>
  <si>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</si>
  <si>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</si>
  <si>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</si>
  <si>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</si>
  <si>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</si>
  <si>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</si>
  <si>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</si>
  <si>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</si>
  <si>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</si>
  <si>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</si>
  <si>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</si>
  <si>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</si>
  <si>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</si>
  <si>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</si>
  <si>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</si>
  <si>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</si>
  <si>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</si>
  <si>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</si>
  <si>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</si>
  <si>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</si>
  <si>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</si>
  <si>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</si>
  <si>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</si>
  <si>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</si>
  <si>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</si>
  <si>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</si>
  <si>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</si>
  <si>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</si>
  <si>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</si>
  <si>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</si>
  <si>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</si>
  <si>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</si>
  <si>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</si>
  <si>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</si>
  <si>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</si>
  <si>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</si>
  <si>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</si>
  <si>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</si>
  <si>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</si>
  <si>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</si>
  <si>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</si>
  <si>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</si>
  <si>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</si>
  <si>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</si>
  <si>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</si>
  <si>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</si>
  <si>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</si>
  <si>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</si>
  <si>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</si>
  <si>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</si>
  <si>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</si>
  <si>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</si>
  <si>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</si>
  <si>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</si>
  <si>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</si>
  <si>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</si>
  <si>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</si>
  <si>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</si>
  <si>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</si>
  <si>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</si>
  <si>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</si>
  <si>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</si>
  <si>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</si>
  <si>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</si>
  <si>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</si>
  <si>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</si>
  <si>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</si>
  <si>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</si>
  <si>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</si>
  <si>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</si>
  <si>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</si>
  <si>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</si>
  <si>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</si>
  <si>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</si>
  <si>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</si>
  <si>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</si>
  <si>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</si>
  <si>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</si>
  <si>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</si>
  <si>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</si>
  <si>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</si>
  <si>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</si>
  <si>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</si>
  <si>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</si>
  <si>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</si>
  <si>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</si>
  <si>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</si>
  <si>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</si>
  <si>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</si>
  <si>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</si>
  <si>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</si>
  <si>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</si>
  <si>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</si>
  <si>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</si>
  <si>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</si>
  <si>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</si>
  <si>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</si>
  <si>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</si>
  <si>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</si>
  <si>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</si>
  <si>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</si>
  <si>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</si>
  <si>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</si>
  <si>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</si>
  <si>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</si>
  <si>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</si>
  <si>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</si>
  <si>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</si>
  <si>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</si>
  <si>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</si>
  <si>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</si>
  <si>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</si>
  <si>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</si>
  <si>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</si>
  <si>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</si>
  <si>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</si>
  <si>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</si>
  <si>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</si>
  <si>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</si>
  <si>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</si>
  <si>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</si>
  <si>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</si>
  <si>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</si>
  <si>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</si>
  <si>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</si>
  <si>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</si>
  <si>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</si>
  <si>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</si>
  <si>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</si>
  <si>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</si>
  <si>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</si>
  <si>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</si>
  <si>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</si>
  <si>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</si>
  <si>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</si>
  <si>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</si>
  <si>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</si>
  <si>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</si>
  <si>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</si>
  <si>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</si>
  <si>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</si>
  <si>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</si>
  <si>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</si>
  <si>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</si>
  <si>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</si>
  <si>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</si>
  <si>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</si>
  <si>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</si>
  <si>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</si>
  <si>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</si>
  <si>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</si>
  <si>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</si>
  <si>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</si>
  <si>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</si>
  <si>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</si>
  <si>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</si>
  <si>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</si>
  <si>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</si>
  <si>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</si>
  <si>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</si>
  <si>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</si>
  <si>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</si>
  <si>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</si>
  <si>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</si>
  <si>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</si>
  <si>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</si>
  <si>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</si>
  <si>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</si>
  <si>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</si>
  <si>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</si>
  <si>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</si>
  <si>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</si>
  <si>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</si>
  <si>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</si>
  <si>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</si>
  <si>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</si>
  <si>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</si>
  <si>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</si>
  <si>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</si>
  <si>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</si>
  <si>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</si>
  <si>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</si>
  <si>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</si>
  <si>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</si>
  <si>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</si>
  <si>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</si>
  <si>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</si>
  <si>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</si>
  <si>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</si>
  <si>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</si>
  <si>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</si>
  <si>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</si>
  <si>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</si>
  <si>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</si>
  <si>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</si>
  <si>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</si>
  <si>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</si>
  <si>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</si>
  <si>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</si>
  <si>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</si>
  <si>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</si>
  <si>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</si>
  <si>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</si>
  <si>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</si>
  <si>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</si>
  <si>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</si>
  <si>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</si>
  <si>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</si>
  <si>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</si>
  <si>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</si>
  <si>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</si>
  <si>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</si>
  <si>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</si>
  <si>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</si>
  <si>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</si>
  <si>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</si>
  <si>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</si>
  <si>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</si>
  <si>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</si>
  <si>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</si>
  <si>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</si>
  <si>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</si>
  <si>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</si>
  <si>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</si>
  <si>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</si>
  <si>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</si>
  <si>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</si>
  <si>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</si>
  <si>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</si>
  <si>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</si>
  <si>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</si>
  <si>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</si>
  <si>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</si>
  <si>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</si>
  <si>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</si>
  <si>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</si>
  <si>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</si>
  <si>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</si>
  <si>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</si>
  <si>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</si>
  <si>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</si>
  <si>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</si>
  <si>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</si>
  <si>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</si>
  <si>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</si>
  <si>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</si>
  <si>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</si>
  <si>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</si>
  <si>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</si>
  <si>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</si>
  <si>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</si>
  <si>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</si>
  <si>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</si>
  <si>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</si>
  <si>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</si>
  <si>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</si>
  <si>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</si>
  <si>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</si>
  <si>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</si>
  <si>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</si>
  <si>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</si>
  <si>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</si>
  <si>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</si>
  <si>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</si>
  <si>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</si>
  <si>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</si>
  <si>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</si>
  <si>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</si>
  <si>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</si>
  <si>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</si>
  <si>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</si>
  <si>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</si>
  <si>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</si>
  <si>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</si>
  <si>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</si>
  <si>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</si>
  <si>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</si>
  <si>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</si>
  <si>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</si>
  <si>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</si>
  <si>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</si>
  <si>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</si>
  <si>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</si>
  <si>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</si>
  <si>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</si>
  <si>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</si>
  <si>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</si>
  <si>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</si>
  <si>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</si>
  <si>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</si>
  <si>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</si>
  <si>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</si>
  <si>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</si>
  <si>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</si>
  <si>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</si>
  <si>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</si>
  <si>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</si>
  <si>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</si>
  <si>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</si>
  <si>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</si>
  <si>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</si>
  <si>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</si>
  <si>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</si>
  <si>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</si>
  <si>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</si>
  <si>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</si>
  <si>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</si>
  <si>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</si>
  <si>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</si>
  <si>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</si>
  <si>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</si>
  <si>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</si>
  <si>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</si>
  <si>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</si>
  <si>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</si>
  <si>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</si>
  <si>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</si>
  <si>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</si>
  <si>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</si>
  <si>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</si>
  <si>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</si>
  <si>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</si>
  <si>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</si>
  <si>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</si>
  <si>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</si>
  <si>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</si>
  <si>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</si>
  <si>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</si>
  <si>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</si>
  <si>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</si>
  <si>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</si>
  <si>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</si>
  <si>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</si>
  <si>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</si>
  <si>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</si>
  <si>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</si>
  <si>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</si>
  <si>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</si>
  <si>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</si>
  <si>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</si>
  <si>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</si>
  <si>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</si>
  <si>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</si>
  <si>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</si>
  <si>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</si>
  <si>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</si>
  <si>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</si>
  <si>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</si>
  <si>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</si>
  <si>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</si>
  <si>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</si>
  <si>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</si>
  <si>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</si>
  <si>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</si>
  <si>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</si>
  <si>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</si>
  <si>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</si>
  <si>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</si>
  <si>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</si>
  <si>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</si>
  <si>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</si>
  <si>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</si>
  <si>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</si>
  <si>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</si>
  <si>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</si>
  <si>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</si>
  <si>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</si>
  <si>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</si>
  <si>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</si>
  <si>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</si>
  <si>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</si>
  <si>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</si>
  <si>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</si>
  <si>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</si>
  <si>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</si>
  <si>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</si>
  <si>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</si>
  <si>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</si>
  <si>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</si>
  <si>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</si>
  <si>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</si>
  <si>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</si>
  <si>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</si>
  <si>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</si>
  <si>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</si>
  <si>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</si>
  <si>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</si>
  <si>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</si>
  <si>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</si>
  <si>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</si>
  <si>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</si>
  <si>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</si>
  <si>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</si>
  <si>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</si>
  <si>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</si>
  <si>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</si>
  <si>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</si>
  <si>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</si>
  <si>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</si>
  <si>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</si>
  <si>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</si>
  <si>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</si>
  <si>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</si>
  <si>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</si>
  <si>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</si>
  <si>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</si>
  <si>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</si>
  <si>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</si>
  <si>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</si>
  <si>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</si>
  <si>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</si>
  <si>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</si>
  <si>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</si>
  <si>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</si>
  <si>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</si>
  <si>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</si>
  <si>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</si>
  <si>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</si>
  <si>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</si>
  <si>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</si>
  <si>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</si>
  <si>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</si>
  <si>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</si>
  <si>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</si>
  <si>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</si>
  <si>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</si>
  <si>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</si>
  <si>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</si>
  <si>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</si>
  <si>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</si>
  <si>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</si>
  <si>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</si>
  <si>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</si>
  <si>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</si>
  <si>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</si>
  <si>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</si>
  <si>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</si>
  <si>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</si>
  <si>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</si>
  <si>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</si>
  <si>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</si>
  <si>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</si>
  <si>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</si>
  <si>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</si>
  <si>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</si>
  <si>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</si>
  <si>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</si>
  <si>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</si>
  <si>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</si>
  <si>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</si>
  <si>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</si>
  <si>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</si>
  <si>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</si>
  <si>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</si>
  <si>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</si>
  <si>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</si>
  <si>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</si>
  <si>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</si>
  <si>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</si>
  <si>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</si>
  <si>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</si>
  <si>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</si>
  <si>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</si>
  <si>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</si>
  <si>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</si>
  <si>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</si>
  <si>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</si>
  <si>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</si>
  <si>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</si>
  <si>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</si>
  <si>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</si>
  <si>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</si>
  <si>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</si>
  <si>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</si>
  <si>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</si>
  <si>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</si>
  <si>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</si>
  <si>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</si>
  <si>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</si>
  <si>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</si>
  <si>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</si>
  <si>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</si>
  <si>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</si>
  <si>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</si>
  <si>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</si>
  <si>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</si>
  <si>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</si>
  <si>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</si>
  <si>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</si>
  <si>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</si>
  <si>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</si>
  <si>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</si>
  <si>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</si>
  <si>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</si>
  <si>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</si>
  <si>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</si>
  <si>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</si>
  <si>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</si>
  <si>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</si>
  <si>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</si>
  <si>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</si>
  <si>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</si>
  <si>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</si>
  <si>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</si>
  <si>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</si>
  <si>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</si>
  <si>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</si>
  <si>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</si>
  <si>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</si>
  <si>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</si>
  <si>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</si>
  <si>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</si>
  <si>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</si>
  <si>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</si>
  <si>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</si>
  <si>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</si>
  <si>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</si>
  <si>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</si>
  <si>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</si>
  <si>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</si>
  <si>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</si>
  <si>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</si>
  <si>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</si>
  <si>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</si>
  <si>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</si>
  <si>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</si>
  <si>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</si>
  <si>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</si>
  <si>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</si>
  <si>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</si>
  <si>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</si>
  <si>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</si>
  <si>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</si>
  <si>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</si>
  <si>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</si>
  <si>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</si>
  <si>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</si>
  <si>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</si>
  <si>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</si>
  <si>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</si>
  <si>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</si>
  <si>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</si>
  <si>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</si>
  <si>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</si>
  <si>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</si>
  <si>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</si>
  <si>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</si>
  <si>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</si>
  <si>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</si>
  <si>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</si>
  <si>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</si>
  <si>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</si>
  <si>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</si>
  <si>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</si>
  <si>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</si>
  <si>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</si>
  <si>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</si>
  <si>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</si>
  <si>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</si>
  <si>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</si>
  <si>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</si>
  <si>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</si>
  <si>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</si>
  <si>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</si>
  <si>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</si>
  <si>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</si>
  <si>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</si>
  <si>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</si>
  <si>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</si>
  <si>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</si>
  <si>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</si>
  <si>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</si>
  <si>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</si>
  <si>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</si>
  <si>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</si>
  <si>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</si>
  <si>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</si>
  <si>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</si>
  <si>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</si>
  <si>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</si>
  <si>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</si>
  <si>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</si>
  <si>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</si>
  <si>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</si>
  <si>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</si>
  <si>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</si>
  <si>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</si>
  <si>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</si>
  <si>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</si>
  <si>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</si>
  <si>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</si>
  <si>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</si>
  <si>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</si>
  <si>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</si>
  <si>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</si>
  <si>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</si>
  <si>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</si>
  <si>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</si>
  <si>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</si>
  <si>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</si>
  <si>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</si>
  <si>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</si>
  <si>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</si>
  <si>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</si>
  <si>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</si>
  <si>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</si>
  <si>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</si>
  <si>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</si>
  <si>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</si>
  <si>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</si>
  <si>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</si>
  <si>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</si>
  <si>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</si>
  <si>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</si>
  <si>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</si>
  <si>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</si>
  <si>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</si>
  <si>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</si>
  <si>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</si>
  <si>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</si>
  <si>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</si>
  <si>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</si>
  <si>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</si>
  <si>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</si>
  <si>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</si>
  <si>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</si>
  <si>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</si>
  <si>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</si>
  <si>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</si>
  <si>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</si>
  <si>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</si>
  <si>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</si>
  <si>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</si>
  <si>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</si>
  <si>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</si>
  <si>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</si>
  <si>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</si>
  <si>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</si>
  <si>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</si>
  <si>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</si>
  <si>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</si>
  <si>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</si>
  <si>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</si>
  <si>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</si>
  <si>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</si>
  <si>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</si>
  <si>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</si>
  <si>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</si>
  <si>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</si>
  <si>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</si>
  <si>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</si>
  <si>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</si>
  <si>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</si>
  <si>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</si>
  <si>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</si>
  <si>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</si>
  <si>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</si>
  <si>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</si>
  <si>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</si>
  <si>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</si>
  <si>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</si>
  <si>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</si>
  <si>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</si>
  <si>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</si>
  <si>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</si>
  <si>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</si>
  <si>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</si>
  <si>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</si>
  <si>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</si>
  <si>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</si>
  <si>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</si>
  <si>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</si>
  <si>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</si>
  <si>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</si>
  <si>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</si>
  <si>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</si>
  <si>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</si>
  <si>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</si>
  <si>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</si>
  <si>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</si>
  <si>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</si>
  <si>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</si>
  <si>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</si>
  <si>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</si>
  <si>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</si>
  <si>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</si>
  <si>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</si>
  <si>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</si>
  <si>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</si>
  <si>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</si>
  <si>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</si>
  <si>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</si>
  <si>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</si>
  <si>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</si>
  <si>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</si>
  <si>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</si>
  <si>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</si>
  <si>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</si>
  <si>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</si>
  <si>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</si>
  <si>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</si>
  <si>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</si>
  <si>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</si>
  <si>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</si>
  <si>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</si>
  <si>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</si>
  <si>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</si>
  <si>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</si>
  <si>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</si>
  <si>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</si>
  <si>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</si>
  <si>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</si>
  <si>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</si>
  <si>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</si>
  <si>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</si>
  <si>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</si>
  <si>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</si>
  <si>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</si>
  <si>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</si>
  <si>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</si>
  <si>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</si>
  <si>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</si>
  <si>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</si>
  <si>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</si>
  <si>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</si>
  <si>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</si>
  <si>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</si>
  <si>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</si>
  <si>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</si>
  <si>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</si>
  <si>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</si>
  <si>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</si>
  <si>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</si>
  <si>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</si>
  <si>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</si>
  <si>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</si>
  <si>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</si>
  <si>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</si>
  <si>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</si>
  <si>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</si>
  <si>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</si>
  <si>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</si>
  <si>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</si>
  <si>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</si>
  <si>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</si>
  <si>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</si>
  <si>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</si>
  <si>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</si>
  <si>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</si>
  <si>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</si>
  <si>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</si>
  <si>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</si>
  <si>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</si>
  <si>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</si>
  <si>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</si>
  <si>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</si>
  <si>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</si>
  <si>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</si>
  <si>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</si>
  <si>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</si>
  <si>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</si>
  <si>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</si>
  <si>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</si>
  <si>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</si>
  <si>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</si>
  <si>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</si>
  <si>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</si>
  <si>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</si>
  <si>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</si>
  <si>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</si>
  <si>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</si>
  <si>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</si>
  <si>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</si>
  <si>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</si>
  <si>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</si>
  <si>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</si>
  <si>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</si>
  <si>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</si>
  <si>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</si>
  <si>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</si>
  <si>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</si>
  <si>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</si>
  <si>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</si>
  <si>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</si>
  <si>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</si>
  <si>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</si>
  <si>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</si>
  <si>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</si>
  <si>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</si>
  <si>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</si>
  <si>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</si>
  <si>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</si>
  <si>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</si>
  <si>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</si>
  <si>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</si>
  <si>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</si>
  <si>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</si>
  <si>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</si>
  <si>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</si>
  <si>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</si>
  <si>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</si>
  <si>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</si>
  <si>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</si>
  <si>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</si>
  <si>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</si>
  <si>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</si>
  <si>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</si>
  <si>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</si>
  <si>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</si>
  <si>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</si>
  <si>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</si>
  <si>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</si>
  <si>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</si>
  <si>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</si>
  <si>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</si>
  <si>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</si>
  <si>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</si>
  <si>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</si>
  <si>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</si>
  <si>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</si>
  <si>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</si>
  <si>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</si>
  <si>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</si>
  <si>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</si>
  <si>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</si>
  <si>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</si>
  <si>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</si>
  <si>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</si>
  <si>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</si>
  <si>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</si>
  <si>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</si>
  <si>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</si>
  <si>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</si>
  <si>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</si>
  <si>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</si>
  <si>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</si>
  <si>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</si>
  <si>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</si>
  <si>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</si>
  <si>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</si>
  <si>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</si>
  <si>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</si>
  <si>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</si>
  <si>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</si>
  <si>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</si>
  <si>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</si>
  <si>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</si>
  <si>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</si>
  <si>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</si>
  <si>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</si>
  <si>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</si>
  <si>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</si>
  <si>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</si>
  <si>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</si>
  <si>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</si>
  <si>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</si>
  <si>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</si>
  <si>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</si>
  <si>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</si>
  <si>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</si>
  <si>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</si>
  <si>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</si>
  <si>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</si>
  <si>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</si>
  <si>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</si>
  <si>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</si>
  <si>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</si>
  <si>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</si>
  <si>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</si>
  <si>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</si>
  <si>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</si>
  <si>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</si>
  <si>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</si>
  <si>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</si>
  <si>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</si>
  <si>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</si>
  <si>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</si>
  <si>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</si>
  <si>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</si>
  <si>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</si>
  <si>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</si>
  <si>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</si>
  <si>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</si>
  <si>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</si>
  <si>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</si>
  <si>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</si>
  <si>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</si>
  <si>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</si>
  <si>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</si>
  <si>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</si>
  <si>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</si>
  <si>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</si>
  <si>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</si>
  <si>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</si>
  <si>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</si>
  <si>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</si>
  <si>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</si>
  <si>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</si>
  <si>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</si>
  <si>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</si>
  <si>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</si>
  <si>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</si>
  <si>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</si>
  <si>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</si>
  <si>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</si>
  <si>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</si>
  <si>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</si>
  <si>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</si>
  <si>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</si>
  <si>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</si>
  <si>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</si>
  <si>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</si>
  <si>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</si>
  <si>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</si>
  <si>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</si>
  <si>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</si>
  <si>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</si>
  <si>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</si>
  <si>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</si>
  <si>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</si>
  <si>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</si>
  <si>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</si>
  <si>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</si>
  <si>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</si>
  <si>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</si>
  <si>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</si>
  <si>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</si>
  <si>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</si>
  <si>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</si>
  <si>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</si>
  <si>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</si>
  <si>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</si>
  <si>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</si>
  <si>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</si>
  <si>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</si>
  <si>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</si>
  <si>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</si>
  <si>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</si>
  <si>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</si>
  <si>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</si>
  <si>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</si>
  <si>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</si>
  <si>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</si>
  <si>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</si>
  <si>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</si>
  <si>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</si>
  <si>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</si>
  <si>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</si>
  <si>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</si>
  <si>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</si>
  <si>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</si>
  <si>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</si>
  <si>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</si>
  <si>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</si>
  <si>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</si>
  <si>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</si>
  <si>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</si>
  <si>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</si>
  <si>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</si>
  <si>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</si>
  <si>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</si>
  <si>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</si>
  <si>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</si>
  <si>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</si>
  <si>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</si>
  <si>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</si>
  <si>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</si>
  <si>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</si>
  <si>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</si>
  <si>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</si>
  <si>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</si>
  <si>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</si>
  <si>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</si>
  <si>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</si>
  <si>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</si>
  <si>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</si>
  <si>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</si>
  <si>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</si>
  <si>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</si>
  <si>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</si>
  <si>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</si>
  <si>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</si>
  <si>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</si>
  <si>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</si>
  <si>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</si>
  <si>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</si>
  <si>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</si>
  <si>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</si>
  <si>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</si>
  <si>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</si>
  <si>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</si>
  <si>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</si>
  <si>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</si>
  <si>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</si>
  <si>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</si>
  <si>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</si>
  <si>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</si>
  <si>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</si>
  <si>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</si>
  <si>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</si>
  <si>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</si>
  <si>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</si>
  <si>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</si>
  <si>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</si>
  <si>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</si>
  <si>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</si>
  <si>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</si>
  <si>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</si>
  <si>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</si>
  <si>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</si>
  <si>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</si>
  <si>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</si>
  <si>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</si>
  <si>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</si>
  <si>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</si>
  <si>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</si>
  <si>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</si>
  <si>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</si>
  <si>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</si>
  <si>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</si>
  <si>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</si>
  <si>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</si>
  <si>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</si>
  <si>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</si>
  <si>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</si>
  <si>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</si>
  <si>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</si>
  <si>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</si>
  <si>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</si>
  <si>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</si>
  <si>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</si>
  <si>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</si>
  <si>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</si>
  <si>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</si>
  <si>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</si>
  <si>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</si>
  <si>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</si>
  <si>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</si>
  <si>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</si>
  <si>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</si>
  <si>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</si>
  <si>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</si>
  <si>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</si>
  <si>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</si>
  <si>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</si>
  <si>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</si>
  <si>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</si>
  <si>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</si>
  <si>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</si>
  <si>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</si>
  <si>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</si>
  <si>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</si>
  <si>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</si>
  <si>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</si>
  <si>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</si>
  <si>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</si>
  <si>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</si>
  <si>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</si>
  <si>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</si>
  <si>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</si>
  <si>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</si>
  <si>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</si>
  <si>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</si>
  <si>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</si>
  <si>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</si>
  <si>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</si>
  <si>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</si>
  <si>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</si>
  <si>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</si>
  <si>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</si>
  <si>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</si>
  <si>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</si>
  <si>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</si>
  <si>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</si>
  <si>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</si>
  <si>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</si>
  <si>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</si>
  <si>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</si>
  <si>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</si>
  <si>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</si>
  <si>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</si>
  <si>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</si>
  <si>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</si>
  <si>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</si>
  <si>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</si>
  <si>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</si>
  <si>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</si>
  <si>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</si>
  <si>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</si>
  <si>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</si>
  <si>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</si>
  <si>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</si>
  <si>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</si>
  <si>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</si>
  <si>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</si>
  <si>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</si>
  <si>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</si>
  <si>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</si>
  <si>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</si>
  <si>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</si>
  <si>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</si>
  <si>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</si>
  <si>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</si>
  <si>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</si>
  <si>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</si>
  <si>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</si>
  <si>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</si>
  <si>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</si>
  <si>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</si>
  <si>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</si>
  <si>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</si>
  <si>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</si>
  <si>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</si>
  <si>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</si>
  <si>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</si>
  <si>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</si>
  <si>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</si>
  <si>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</si>
  <si>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</si>
  <si>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</si>
  <si>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</si>
  <si>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</si>
  <si>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</si>
  <si>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</si>
  <si>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</si>
  <si>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</si>
  <si>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</si>
  <si>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</si>
  <si>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</si>
  <si>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</si>
  <si>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</si>
  <si>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</si>
  <si>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</si>
  <si>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</si>
  <si>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</si>
  <si>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</si>
  <si>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</si>
  <si>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</si>
  <si>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</si>
  <si>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</si>
  <si>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</si>
  <si>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</si>
  <si>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</si>
  <si>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</si>
  <si>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</si>
  <si>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</si>
  <si>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</si>
  <si>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</si>
  <si>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</si>
  <si>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</si>
  <si>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</si>
  <si>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</si>
  <si>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</si>
  <si>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</si>
  <si>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</si>
  <si>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</si>
  <si>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</si>
  <si>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</si>
  <si>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</si>
  <si>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</si>
  <si>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</si>
  <si>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</si>
  <si>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</si>
  <si>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</si>
  <si>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</si>
  <si>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</si>
  <si>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</si>
  <si>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</si>
  <si>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</si>
  <si>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</si>
  <si>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</si>
  <si>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</si>
  <si>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</si>
  <si>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</si>
  <si>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</si>
  <si>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</si>
  <si>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</si>
  <si>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</si>
  <si>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</si>
  <si>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</si>
  <si>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</si>
  <si>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</si>
  <si>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</si>
  <si>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</si>
  <si>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</si>
  <si>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</si>
  <si>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</si>
  <si>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</si>
  <si>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</si>
  <si>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</si>
  <si>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</si>
  <si>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</si>
  <si>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</si>
  <si>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</si>
  <si>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</si>
  <si>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</si>
  <si>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</si>
  <si>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</si>
  <si>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</si>
  <si>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</si>
  <si>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</si>
  <si>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</si>
  <si>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</si>
  <si>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</si>
  <si>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</si>
  <si>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</si>
  <si>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</si>
  <si>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</si>
  <si>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</si>
  <si>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</si>
  <si>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</si>
  <si>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</si>
  <si>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</si>
  <si>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</si>
  <si>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</si>
  <si>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</si>
  <si>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</si>
  <si>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</si>
  <si>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</si>
  <si>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</si>
  <si>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</si>
  <si>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</si>
  <si>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</si>
  <si>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</si>
  <si>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</si>
  <si>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</si>
  <si>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</si>
  <si>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</si>
  <si>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</si>
  <si>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</si>
  <si>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</si>
  <si>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</si>
  <si>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</si>
  <si>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</si>
  <si>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</si>
  <si>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</si>
  <si>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</si>
  <si>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</si>
  <si>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</si>
  <si>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</si>
  <si>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</si>
  <si>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</si>
  <si>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</si>
  <si>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</si>
  <si>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</si>
  <si>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</si>
  <si>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</si>
  <si>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</si>
  <si>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</si>
  <si>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</si>
  <si>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</si>
  <si>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</si>
  <si>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</si>
  <si>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</si>
  <si>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</si>
  <si>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</si>
  <si>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</si>
  <si>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</si>
  <si>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</si>
  <si>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</si>
  <si>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</si>
  <si>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</si>
  <si>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</si>
  <si>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</si>
  <si>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</si>
  <si>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</si>
  <si>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</si>
  <si>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</si>
  <si>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</si>
  <si>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</si>
  <si>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</si>
  <si>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</si>
  <si>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</si>
  <si>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</si>
  <si>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</si>
  <si>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</si>
  <si>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</si>
  <si>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</si>
  <si>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</si>
  <si>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</si>
  <si>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</si>
  <si>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</si>
  <si>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</si>
  <si>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</si>
  <si>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</si>
  <si>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</si>
  <si>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</si>
  <si>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</si>
  <si>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</si>
  <si>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</si>
  <si>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</si>
  <si>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</si>
  <si>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</si>
  <si>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</si>
  <si>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</si>
  <si>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</si>
  <si>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</si>
  <si>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</si>
  <si>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</si>
  <si>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</si>
  <si>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</si>
  <si>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</si>
  <si>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</si>
  <si>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</si>
  <si>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</si>
  <si>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</si>
  <si>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</si>
  <si>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</si>
  <si>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</si>
  <si>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</si>
  <si>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</si>
  <si>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</si>
  <si>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</si>
  <si>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</si>
  <si>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</si>
  <si>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</si>
  <si>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</si>
  <si>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</si>
  <si>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</si>
  <si>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</si>
  <si>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</si>
  <si>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</si>
  <si>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</si>
  <si>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</si>
  <si>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</si>
  <si>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</si>
  <si>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</si>
  <si>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</si>
  <si>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</si>
  <si>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</si>
  <si>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</si>
  <si>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</si>
  <si>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</si>
  <si>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</si>
  <si>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</si>
  <si>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</si>
  <si>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</si>
  <si>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</si>
  <si>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</si>
  <si>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</si>
  <si>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</si>
  <si>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</si>
  <si>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</si>
  <si>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</si>
  <si>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</si>
  <si>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</si>
  <si>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</si>
  <si>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</si>
  <si>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</si>
  <si>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</si>
  <si>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</si>
  <si>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</si>
  <si>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</si>
  <si>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</si>
  <si>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</si>
  <si>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</si>
  <si>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</si>
  <si>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</si>
  <si>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</si>
  <si>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</si>
  <si>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</si>
  <si>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</si>
  <si>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</si>
  <si>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</si>
  <si>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</si>
  <si>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</si>
  <si>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</si>
  <si>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</si>
  <si>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</si>
  <si>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</si>
  <si>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</si>
  <si>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</si>
  <si>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</si>
  <si>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</si>
  <si>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</si>
  <si>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</si>
  <si>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</si>
  <si>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</si>
  <si>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</si>
  <si>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</si>
  <si>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</si>
  <si>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</si>
  <si>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</si>
  <si>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</si>
  <si>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</si>
  <si>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</si>
  <si>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</si>
  <si>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</si>
  <si>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</si>
  <si>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</si>
  <si>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</si>
  <si>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</si>
  <si>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</si>
  <si>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</si>
  <si>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</si>
  <si>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</si>
  <si>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</si>
  <si>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</si>
  <si>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</si>
  <si>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</si>
  <si>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</si>
  <si>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</si>
  <si>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</si>
  <si>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</si>
  <si>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</si>
  <si>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</si>
  <si>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</si>
  <si>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</si>
  <si>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</si>
  <si>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</si>
  <si>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</si>
  <si>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</si>
  <si>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</si>
  <si>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</si>
  <si>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</si>
  <si>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</si>
  <si>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</si>
  <si>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</si>
  <si>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</si>
  <si>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</si>
  <si>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</si>
  <si>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</si>
  <si>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</si>
  <si>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</si>
  <si>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</si>
  <si>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</si>
  <si>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</si>
  <si>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</si>
  <si>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</si>
  <si>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</si>
  <si>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</si>
  <si>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</si>
  <si>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</si>
  <si>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</si>
  <si>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</si>
  <si>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</si>
  <si>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</si>
  <si>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</si>
  <si>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</si>
  <si>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</si>
  <si>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</si>
  <si>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</si>
  <si>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</si>
  <si>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</si>
  <si>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</si>
  <si>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</si>
  <si>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</si>
  <si>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</si>
  <si>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</si>
  <si>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</si>
  <si>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</si>
  <si>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</si>
  <si>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</si>
  <si>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</si>
  <si>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</si>
  <si>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</si>
  <si>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</si>
  <si>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</si>
  <si>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</si>
  <si>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</si>
  <si>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</si>
  <si>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</si>
  <si>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</si>
  <si>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</si>
  <si>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</si>
  <si>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</si>
  <si>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</si>
  <si>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</si>
  <si>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</si>
  <si>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</si>
  <si>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</si>
  <si>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</si>
  <si>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</si>
  <si>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</si>
  <si>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</si>
  <si>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</si>
  <si>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</si>
  <si>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</si>
  <si>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</si>
  <si>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</si>
  <si>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</si>
  <si>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</si>
  <si>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</si>
  <si>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</si>
  <si>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</si>
  <si>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</si>
  <si>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</si>
  <si>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</si>
  <si>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</si>
  <si>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</si>
  <si>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</si>
  <si>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</si>
  <si>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</si>
  <si>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</si>
  <si>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</si>
  <si>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</si>
  <si>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</si>
  <si>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</si>
  <si>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</si>
  <si>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</si>
  <si>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</si>
  <si>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</si>
  <si>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</si>
  <si>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</si>
  <si>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</si>
  <si>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</si>
  <si>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</si>
  <si>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</si>
  <si>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</si>
  <si>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</si>
  <si>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</si>
  <si>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</si>
  <si>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</si>
  <si>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</si>
  <si>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</si>
  <si>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</si>
  <si>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</si>
  <si>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</si>
  <si>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</si>
  <si>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</si>
  <si>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</si>
  <si>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</si>
  <si>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</si>
  <si>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</si>
  <si>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</si>
  <si>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</si>
  <si>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</si>
  <si>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</si>
  <si>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</si>
  <si>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</si>
  <si>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</si>
  <si>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</si>
  <si>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</si>
  <si>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</si>
  <si>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</si>
  <si>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</si>
  <si>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</si>
  <si>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</si>
  <si>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</si>
  <si>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</si>
  <si>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</si>
  <si>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</si>
  <si>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</si>
  <si>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</si>
  <si>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</si>
  <si>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</si>
  <si>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</si>
  <si>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</si>
  <si>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</si>
  <si>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</si>
  <si>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</si>
  <si>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</si>
  <si>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</si>
  <si>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</si>
  <si>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</si>
  <si>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</si>
  <si>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</si>
  <si>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</si>
  <si>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</si>
  <si>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</si>
  <si>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</si>
  <si>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</si>
  <si>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</si>
  <si>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</si>
  <si>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</si>
  <si>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</si>
  <si>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</si>
  <si>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</si>
  <si>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</si>
  <si>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</si>
  <si>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</si>
  <si>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</si>
  <si>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</si>
  <si>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</si>
  <si>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</si>
  <si>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</si>
  <si>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</si>
  <si>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</si>
  <si>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</si>
  <si>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</si>
  <si>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</si>
  <si>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</si>
  <si>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</si>
  <si>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</si>
  <si>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</si>
  <si>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</si>
  <si>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</si>
  <si>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</si>
  <si>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</si>
  <si>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</si>
  <si>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</si>
  <si>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</si>
  <si>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</si>
  <si>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</si>
  <si>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</si>
  <si>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</si>
  <si>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</si>
  <si>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</si>
  <si>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</si>
  <si>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</si>
  <si>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</si>
  <si>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</si>
  <si>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</si>
  <si>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</si>
  <si>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</si>
  <si>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</si>
  <si>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</si>
  <si>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</si>
  <si>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</si>
  <si>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</si>
  <si>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</si>
  <si>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</si>
  <si>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</si>
  <si>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</si>
  <si>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</si>
  <si>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</si>
  <si>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</si>
  <si>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</si>
  <si>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</si>
  <si>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</si>
  <si>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</si>
  <si>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</si>
  <si>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</si>
  <si>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</si>
  <si>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</si>
  <si>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</si>
  <si>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</si>
  <si>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</si>
  <si>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</si>
  <si>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</si>
  <si>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</si>
  <si>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</si>
  <si>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</si>
  <si>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</si>
  <si>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</si>
  <si>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</si>
  <si>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</si>
  <si>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</si>
  <si>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</si>
  <si>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</si>
  <si>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</si>
  <si>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</si>
  <si>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</si>
  <si>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</si>
  <si>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</si>
  <si>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</si>
  <si>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</si>
  <si>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</si>
  <si>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</si>
  <si>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</si>
  <si>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</si>
  <si>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</si>
  <si>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</si>
  <si>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</si>
  <si>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</si>
  <si>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</si>
  <si>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</si>
  <si>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</si>
  <si>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</si>
  <si>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</si>
  <si>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</si>
  <si>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</si>
  <si>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</si>
  <si>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</si>
  <si>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</si>
  <si>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</si>
  <si>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</si>
  <si>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</si>
  <si>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</si>
  <si>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</si>
  <si>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</si>
  <si>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</si>
  <si>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</si>
  <si>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</si>
  <si>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</si>
  <si>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</si>
  <si>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</si>
  <si>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</si>
  <si>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</si>
  <si>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</si>
  <si>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</si>
  <si>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</si>
  <si>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</si>
  <si>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</si>
  <si>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</si>
  <si>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</si>
  <si>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</si>
  <si>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</si>
  <si>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</si>
  <si>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</si>
  <si>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</si>
  <si>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</si>
  <si>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</si>
  <si>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</si>
  <si>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</si>
  <si>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</si>
  <si>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</si>
  <si>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</si>
  <si>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</si>
  <si>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</si>
  <si>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</si>
  <si>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</si>
  <si>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</si>
  <si>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</si>
  <si>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</si>
  <si>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</si>
  <si>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</si>
  <si>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</si>
  <si>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</si>
  <si>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</si>
  <si>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</si>
  <si>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</si>
  <si>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</si>
  <si>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</si>
  <si>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</si>
  <si>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</si>
  <si>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</si>
  <si>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</si>
  <si>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</si>
  <si>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</si>
  <si>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</si>
  <si>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</si>
  <si>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</si>
  <si>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</si>
  <si>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</si>
  <si>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</si>
  <si>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</si>
  <si>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</si>
  <si>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</si>
  <si>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</si>
  <si>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</si>
  <si>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</si>
  <si>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</si>
  <si>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</si>
  <si>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</si>
  <si>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</si>
  <si>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</si>
  <si>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</si>
  <si>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</si>
  <si>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</si>
  <si>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</si>
  <si>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</si>
  <si>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</si>
  <si>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</si>
  <si>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</si>
  <si>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</si>
  <si>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</si>
  <si>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</si>
  <si>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</si>
  <si>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</si>
  <si>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</si>
  <si>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</si>
  <si>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</si>
  <si>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</si>
  <si>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</si>
  <si>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</si>
  <si>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</si>
  <si>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</si>
  <si>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</si>
  <si>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</si>
  <si>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</si>
  <si>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</si>
  <si>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</si>
  <si>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</si>
  <si>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</si>
  <si>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</si>
  <si>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</si>
  <si>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</si>
  <si>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</si>
  <si>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</si>
  <si>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</si>
  <si>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</si>
  <si>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</si>
  <si>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</si>
  <si>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</si>
  <si>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</si>
  <si>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</si>
  <si>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</si>
  <si>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</si>
  <si>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</si>
  <si>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</si>
  <si>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</si>
  <si>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</si>
  <si>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</si>
  <si>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</si>
  <si>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</si>
  <si>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</si>
  <si>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</si>
  <si>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</si>
  <si>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</si>
  <si>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</si>
  <si>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</si>
  <si>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</si>
  <si>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</si>
  <si>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</si>
  <si>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</si>
  <si>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</si>
  <si>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</si>
  <si>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</si>
  <si>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</si>
  <si>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</si>
  <si>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</si>
  <si>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</si>
  <si>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</si>
  <si>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</si>
  <si>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</si>
  <si>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</si>
  <si>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</si>
  <si>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</si>
  <si>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</si>
  <si>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</si>
  <si>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</si>
  <si>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</si>
  <si>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</si>
  <si>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</si>
  <si>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</si>
  <si>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</si>
  <si>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</si>
  <si>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</si>
  <si>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</si>
  <si>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</si>
  <si>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</si>
  <si>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</si>
  <si>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</si>
  <si>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</si>
  <si>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</si>
  <si>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</si>
  <si>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</si>
  <si>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</si>
  <si>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</si>
  <si>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</si>
  <si>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</si>
  <si>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</si>
  <si>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</si>
  <si>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</si>
  <si>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</si>
  <si>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</si>
  <si>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</si>
  <si>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</si>
  <si>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</si>
  <si>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</si>
  <si>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</si>
  <si>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</si>
  <si>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</si>
  <si>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</si>
  <si>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</si>
  <si>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</si>
  <si>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</si>
  <si>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</si>
  <si>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</si>
  <si>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</si>
  <si>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</si>
  <si>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</si>
  <si>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</si>
  <si>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</si>
  <si>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</si>
  <si>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</si>
  <si>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</si>
  <si>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</si>
  <si>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</si>
  <si>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</si>
  <si>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</si>
  <si>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</si>
  <si>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</si>
  <si>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</si>
  <si>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</si>
  <si>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</si>
  <si>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</si>
  <si>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</si>
  <si>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</si>
  <si>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</si>
  <si>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</si>
  <si>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</si>
  <si>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</si>
  <si>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</si>
  <si>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</si>
  <si>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</si>
  <si>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</si>
  <si>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</si>
  <si>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</si>
  <si>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</si>
  <si>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</si>
  <si>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</si>
  <si>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</si>
  <si>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</si>
  <si>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</si>
  <si>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</si>
  <si>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</si>
  <si>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</si>
  <si>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</si>
  <si>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</si>
  <si>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</si>
  <si>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</si>
  <si>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</si>
  <si>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</si>
  <si>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</si>
  <si>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</si>
  <si>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</si>
  <si>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</si>
  <si>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</si>
  <si>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</si>
  <si>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</si>
  <si>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</si>
  <si>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</si>
  <si>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</si>
  <si>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</si>
  <si>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</si>
  <si>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</si>
  <si>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</si>
  <si>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</si>
  <si>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</si>
  <si>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</si>
  <si>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</si>
  <si>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</si>
  <si>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</si>
  <si>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</si>
  <si>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</si>
  <si>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</si>
  <si>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</si>
  <si>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</si>
  <si>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</si>
  <si>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</si>
  <si>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</si>
  <si>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</si>
  <si>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</si>
  <si>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</si>
  <si>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</si>
  <si>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</si>
  <si>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</si>
  <si>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</si>
  <si>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</si>
  <si>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</si>
  <si>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</si>
  <si>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</si>
  <si>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</si>
  <si>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</si>
  <si>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</si>
  <si>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</si>
  <si>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</si>
  <si>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</si>
  <si>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</si>
  <si>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</si>
  <si>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</si>
  <si>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</si>
  <si>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</si>
  <si>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</si>
  <si>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</si>
  <si>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</si>
  <si>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</si>
  <si>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</si>
  <si>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</si>
  <si>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</si>
  <si>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</si>
  <si>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</si>
  <si>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</si>
  <si>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</si>
  <si>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</si>
  <si>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</si>
  <si>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</si>
  <si>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</si>
  <si>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</si>
  <si>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</si>
  <si>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</si>
  <si>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</si>
  <si>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</si>
  <si>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</si>
  <si>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</si>
  <si>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</si>
  <si>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</si>
  <si>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</si>
  <si>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</si>
  <si>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</si>
  <si>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</si>
  <si>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</si>
  <si>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</si>
  <si>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</si>
  <si>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</si>
  <si>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</si>
  <si>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</si>
  <si>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</si>
  <si>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</si>
  <si>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</si>
  <si>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</si>
  <si>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</si>
  <si>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</si>
  <si>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</si>
  <si>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</si>
  <si>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</si>
  <si>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</si>
  <si>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</si>
  <si>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</si>
  <si>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</si>
  <si>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</si>
  <si>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</si>
  <si>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</si>
  <si>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</si>
  <si>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</si>
  <si>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</si>
  <si>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</si>
  <si>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</si>
  <si>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</si>
  <si>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</si>
  <si>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</si>
  <si>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</si>
  <si>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</si>
  <si>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</si>
  <si>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</si>
  <si>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</si>
  <si>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</si>
  <si>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</si>
  <si>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</si>
  <si>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</si>
  <si>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</si>
  <si>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</si>
  <si>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</si>
  <si>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</si>
  <si>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</si>
  <si>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</si>
  <si>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</si>
  <si>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</si>
  <si>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</si>
  <si>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</si>
  <si>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</si>
  <si>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</si>
  <si>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</si>
  <si>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</si>
  <si>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</si>
  <si>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</si>
  <si>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</si>
  <si>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</si>
  <si>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</si>
  <si>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</si>
  <si>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</si>
  <si>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</si>
  <si>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</si>
  <si>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</si>
  <si>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</si>
  <si>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</si>
  <si>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</si>
  <si>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</si>
  <si>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</si>
  <si>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</si>
  <si>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</si>
  <si>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</si>
  <si>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</si>
  <si>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</si>
  <si>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</si>
  <si>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</si>
  <si>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</si>
  <si>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</si>
  <si>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</si>
  <si>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</si>
  <si>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</si>
  <si>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</si>
  <si>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</si>
  <si>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</si>
  <si>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</si>
  <si>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</si>
  <si>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</si>
  <si>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</si>
  <si>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</si>
  <si>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</si>
  <si>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</si>
  <si>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</si>
  <si>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</si>
  <si>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</si>
  <si>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</si>
  <si>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</si>
  <si>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</si>
  <si>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</si>
  <si>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</si>
  <si>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</si>
  <si>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</si>
  <si>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</si>
  <si>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</si>
  <si>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</si>
  <si>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</si>
  <si>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</si>
  <si>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</si>
  <si>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</si>
  <si>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</si>
  <si>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</si>
  <si>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</si>
  <si>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</si>
  <si>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</si>
  <si>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</si>
  <si>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</si>
  <si>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</si>
  <si>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</si>
  <si>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</si>
  <si>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</si>
  <si>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</si>
  <si>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</si>
  <si>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</si>
  <si>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</si>
  <si>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</si>
  <si>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</si>
  <si>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</si>
  <si>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</si>
  <si>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</si>
  <si>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</si>
  <si>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</si>
  <si>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</si>
  <si>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</si>
  <si>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</si>
  <si>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</si>
  <si>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</si>
  <si>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</si>
  <si>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</si>
  <si>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</si>
  <si>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</si>
  <si>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</si>
  <si>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</si>
  <si>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</si>
  <si>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</si>
  <si>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</si>
  <si>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</si>
  <si>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</si>
  <si>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</si>
  <si>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</si>
  <si>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</si>
  <si>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</si>
  <si>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</si>
  <si>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</si>
  <si>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</si>
  <si>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</si>
  <si>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</si>
  <si>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</si>
  <si>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</si>
  <si>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</si>
  <si>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</si>
  <si>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</si>
  <si>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</si>
  <si>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</si>
  <si>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</si>
  <si>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</si>
  <si>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</si>
  <si>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</si>
  <si>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</si>
  <si>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</si>
  <si>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</si>
  <si>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</si>
  <si>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</si>
  <si>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</si>
  <si>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</si>
  <si>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</si>
  <si>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</si>
  <si>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</si>
  <si>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</si>
  <si>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</si>
  <si>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</si>
  <si>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</si>
  <si>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</si>
  <si>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</si>
  <si>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</si>
  <si>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</si>
  <si>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</si>
  <si>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</si>
  <si>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</si>
  <si>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</si>
  <si>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</si>
  <si>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</si>
  <si>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</si>
  <si>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</si>
  <si>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</si>
  <si>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</si>
  <si>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</si>
  <si>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</si>
  <si>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</si>
  <si>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</si>
  <si>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Flc Price (c/kg clean)</t>
  </si>
  <si>
    <t>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</si>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</sst>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42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15" fontId="18" fillId="18" borderId="16" xfId="18" applyNumberFormat="1" applyAlignment="1">
      <alignment horizontal="center" vertical="top"/>
      <protection locked="0"/>
    </xf>
    <xf numFmtId="0" fontId="38" fillId="16" borderId="28" xfId="16" applyFont="1" applyBorder="1">
      <alignment vertical="top"/>
    </xf>
    <xf numFmtId="0" fontId="16" fillId="16" borderId="28" xfId="16" applyBorder="1" applyAlignment="1">
      <alignment horizontal="left" vertical="top"/>
    </xf>
    <xf numFmtId="0" fontId="16" fillId="16" borderId="64" xfId="16" applyBorder="1">
      <alignment vertical="top"/>
    </xf>
    <xf numFmtId="0" fontId="18" fillId="18" borderId="64" xfId="18" applyBorder="1">
      <alignment vertical="top"/>
      <protection locked="0"/>
    </xf>
    <xf numFmtId="0" fontId="16" fillId="16" borderId="16" xfId="16" applyBorder="1">
      <alignment vertical="top"/>
    </xf>
    <xf numFmtId="0" fontId="18" fillId="18" borderId="16" xfId="18" applyBorder="1">
      <alignment vertical="top"/>
      <protection locked="0"/>
    </xf>
    <xf numFmtId="0" fontId="18" fillId="18" borderId="61" xfId="18" applyBorder="1">
      <alignment vertical="top"/>
      <protection locked="0"/>
    </xf>
    <xf numFmtId="166" fontId="18" fillId="19" borderId="16" xfId="5" applyNumberFormat="1" applyFont="1" applyFill="1" applyBorder="1" applyAlignment="1" applyProtection="1">
      <alignment horizontal="center" vertical="top"/>
      <protection locked="0"/>
    </xf>
    <xf numFmtId="167" fontId="16" fillId="16" borderId="29" xfId="16" applyNumberFormat="1" applyBorder="1">
      <alignment vertical="top"/>
    </xf>
    <xf numFmtId="167" fontId="16" fillId="16" borderId="27" xfId="16" applyNumberFormat="1" applyBorder="1">
      <alignment vertical="top"/>
    </xf>
    <xf numFmtId="167" fontId="16" fillId="16" borderId="21" xfId="16" applyNumberFormat="1" applyBorder="1">
      <alignment vertical="top"/>
    </xf>
    <xf numFmtId="167" fontId="16" fillId="16" borderId="32" xfId="16" applyNumberFormat="1" applyBorder="1">
      <alignment vertical="top"/>
    </xf>
    <xf numFmtId="167" fontId="18" fillId="18" borderId="29" xfId="18" applyNumberFormat="1" applyBorder="1" applyAlignment="1">
      <alignment horizontal="center" vertical="top"/>
      <protection locked="0"/>
    </xf>
    <xf numFmtId="167" fontId="18" fillId="18" borderId="28" xfId="18" applyNumberFormat="1" applyBorder="1" applyAlignment="1">
      <alignment horizontal="center" vertical="top"/>
      <protection locked="0"/>
    </xf>
    <xf numFmtId="167" fontId="18" fillId="18" borderId="32" xfId="18" applyNumberFormat="1" applyBorder="1" applyAlignment="1">
      <alignment horizontal="center" vertical="top"/>
      <protection locked="0"/>
    </xf>
    <xf numFmtId="0" fontId="16"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8"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6" fillId="12" borderId="21" xfId="14" applyAlignment="1">
      <alignment horizontal="center" vertical="center" wrapText="1"/>
    </xf>
    <xf numFmtId="0" fontId="0" fillId="0" borderId="73" xfId="0" applyBorder="1" applyAlignment="1">
      <alignment horizontal="left"/>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70" xfId="18" applyNumberFormat="1" applyBorder="1" applyAlignment="1">
      <alignment horizontal="left" vertical="top" wrapText="1"/>
      <protection locked="0"/>
    </xf>
    <xf numFmtId="0" fontId="18" fillId="18" borderId="71" xfId="18" applyNumberFormat="1" applyBorder="1" applyAlignment="1">
      <alignment horizontal="left" vertical="top" wrapText="1"/>
      <protection locked="0"/>
    </xf>
    <xf numFmtId="0" fontId="18" fillId="18" borderId="72" xfId="18" applyNumberFormat="1" applyBorder="1" applyAlignment="1">
      <alignment horizontal="left" vertical="top" wrapText="1"/>
      <protection locked="0"/>
    </xf>
    <xf numFmtId="9" fontId="16" fillId="16" borderId="16" xfId="16" applyNumberFormat="1">
      <alignment vertical="top"/>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2437</v>
      </c>
      <c r="B11" s="46">
        <v>0.5</v>
      </c>
    </row>
    <row r="12" spans="1:2" x14ac:dyDescent="0.25">
      <c r="A12" s="4" t="s">
        <v>2438</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413" t="s">
        <v>2413</v>
      </c>
      <c r="K18" s="413"/>
      <c r="L18" s="413"/>
      <c r="M18" s="413"/>
      <c r="N18" s="413"/>
      <c r="O18" s="413"/>
      <c r="P18" s="413"/>
      <c r="Q18" s="413"/>
      <c r="R18" s="413"/>
      <c r="S18" s="413"/>
      <c r="T18" s="413"/>
      <c r="U18" s="413"/>
      <c r="V18" s="413"/>
      <c r="W18" s="413"/>
      <c r="X18" s="413"/>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414" t="s">
        <v>2412</v>
      </c>
      <c r="K21" s="415"/>
      <c r="L21" s="415"/>
      <c r="M21" s="415"/>
      <c r="N21" s="415"/>
      <c r="O21" s="415"/>
      <c r="P21" s="415"/>
      <c r="Q21" s="415"/>
      <c r="R21" s="415"/>
      <c r="S21" s="415"/>
      <c r="T21" s="415"/>
      <c r="U21" s="415"/>
      <c r="V21" s="415"/>
      <c r="W21" s="415"/>
      <c r="X21" s="416"/>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2411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hidden="1" outlineLevel="3"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2410</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2409</v>
      </c>
      <c r="I51" s="340" t="str">
        <f>IF(COUNT($J51:$Z51)&gt;1,STDEV($J51:$Z51)=0,"")</f>
        <v/>
      </c>
      <c r="J51" s="87" t="s">
        <v>2414</v>
      </c>
      <c r="K51" s="87" t="s">
        <v>2408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2407</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2406</v>
      </c>
      <c r="I54" s="340" t="str">
        <f t="shared" si="0"/>
        <v/>
      </c>
      <c r="J54" s="87" t="s">
        <v>2405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2404</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2403</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2402</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2401</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2400</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2399</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2398</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2397</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2396</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1"/>
  <sheetViews>
    <sheetView topLeftCell="A6" zoomScale="91" zoomScaleNormal="91" workbookViewId="0">
      <pane xSplit="10" ySplit="16" topLeftCell="K33"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44333.509873842602</v>
      </c>
      <c r="J18" s="417" t="s">
        <v>2497</v>
      </c>
      <c r="K18" s="413"/>
      <c r="L18" s="413"/>
      <c r="M18" s="413"/>
      <c r="N18" s="413"/>
      <c r="O18" s="413"/>
      <c r="P18" s="413"/>
      <c r="Q18" s="413"/>
      <c r="R18" s="413"/>
      <c r="S18" s="413"/>
      <c r="T18" s="413"/>
      <c r="U18" s="413"/>
      <c r="V18" s="413"/>
      <c r="W18" s="413"/>
      <c r="X18" s="413"/>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44333.496769675898</v>
      </c>
      <c r="J21" s="414" t="s">
        <v>2495</v>
      </c>
      <c r="K21" s="415"/>
      <c r="L21" s="415"/>
      <c r="M21" s="415"/>
      <c r="N21" s="415"/>
      <c r="O21" s="415"/>
      <c r="P21" s="415"/>
      <c r="Q21" s="415"/>
      <c r="R21" s="415"/>
      <c r="S21" s="415"/>
      <c r="T21" s="415"/>
      <c r="U21" s="415"/>
      <c r="V21" s="415"/>
      <c r="W21" s="415"/>
      <c r="X21" s="416"/>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2377</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hidden="1"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5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56" outlineLevel="2" x14ac:dyDescent="0.25">
      <c r="A98" s="54"/>
      <c r="B98" s="63"/>
      <c r="C98" s="98">
        <f>INT($C$86)+2</f>
        <v>3</v>
      </c>
      <c r="D98" s="84"/>
      <c r="E98" s="79"/>
      <c r="F98" s="79"/>
      <c r="G98" s="84"/>
      <c r="H98" s="116"/>
      <c r="I98" s="117" t="s">
        <v>2445</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2415</v>
      </c>
      <c r="AR98" t="s">
        <v>2416</v>
      </c>
      <c r="AY98" t="s">
        <v>2483</v>
      </c>
    </row>
    <row r="99" spans="1:5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2417</v>
      </c>
      <c r="AE99" s="87"/>
      <c r="AF99" s="87"/>
      <c r="AG99" s="87"/>
      <c r="AH99" s="84"/>
      <c r="AI99" s="66"/>
      <c r="AJ99" s="54"/>
      <c r="AK99" s="54"/>
      <c r="AL99" s="54"/>
      <c r="AM99" t="s">
        <v>252</v>
      </c>
      <c r="AR99" t="str">
        <f>"Calculated from "&amp;AM101</f>
        <v>Calculated from Inputs from Mecardo (Andrew Wood) Nov 2020</v>
      </c>
      <c r="AY99" t="s">
        <v>2484</v>
      </c>
    </row>
    <row r="100" spans="1:56" outlineLevel="3" x14ac:dyDescent="0.25">
      <c r="A100" s="54"/>
      <c r="B100" s="63"/>
      <c r="C100" s="98">
        <f t="shared" ref="C100:C113" si="3">INT($C$86)+3</f>
        <v>4</v>
      </c>
      <c r="D100" s="84"/>
      <c r="E100" s="79"/>
      <c r="F100" s="79" t="s">
        <v>253</v>
      </c>
      <c r="G100" s="84"/>
      <c r="H100" s="119" t="s">
        <v>2418</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c r="AY100" t="s">
        <v>2485</v>
      </c>
      <c r="AZ100" s="174">
        <v>70</v>
      </c>
      <c r="BA100">
        <f>IFERROR(MIN(2,MATCH($AZ100,i_woolp_mpg_range_w5,1)),1)-1</f>
        <v>1</v>
      </c>
      <c r="BB100" t="s">
        <v>2486</v>
      </c>
      <c r="BC100" s="108">
        <v>50</v>
      </c>
      <c r="BD100">
        <f>IFERROR(MIN(2,MATCH($BC100,i_woolp_fdprem_range_w5,1)),1)-1</f>
        <v>1</v>
      </c>
    </row>
    <row r="101" spans="1:5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c r="AX101" s="398" t="s">
        <v>2487</v>
      </c>
      <c r="AY101" s="398" t="s">
        <v>2488</v>
      </c>
      <c r="AZ101" s="398" t="s">
        <v>2486</v>
      </c>
      <c r="BA101" s="412" t="s">
        <v>2496</v>
      </c>
    </row>
    <row r="102" spans="1:5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c r="AX102" s="386">
        <f>$H102</f>
        <v>16</v>
      </c>
      <c r="AY102" s="387">
        <f t="shared" ref="AY102:AY113" ca="1" si="12">($AX102=i_woolp_fd_std)*_xlfn.FORECAST.LINEAR($AZ$100,OFFSET($I102:$K102,0,$BA$100,1,2),OFFSET(i_woolp_mpg_range_w5,0,$BA$100,1,2))</f>
        <v>0</v>
      </c>
      <c r="AZ102" s="388">
        <f t="shared" ref="AZ102:AZ113" ca="1" si="13">_xlfn.FORECAST.LINEAR($BC$100,OFFSET($AD102:$AF102,0,$BD$100,1,2),OFFSET(i_woolp_fdprem_range_w5,0,$BD$100,1,2))</f>
        <v>8.4471771197698553E-2</v>
      </c>
      <c r="BA102" s="389">
        <f t="shared" ref="BA102:BA107" ca="1" si="14">SUM($AY$102:$AY$113)*((1+$AZ102)^(i_woolp_fd_std-$AX102))*$W102</f>
        <v>1893.6639999999993</v>
      </c>
    </row>
    <row r="103" spans="1:5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c r="AX103" s="390">
        <f t="shared" ref="AX103:AX113" si="15">$H103</f>
        <v>17</v>
      </c>
      <c r="AY103" s="391">
        <f t="shared" ca="1" si="12"/>
        <v>0</v>
      </c>
      <c r="AZ103" s="392">
        <f t="shared" ca="1" si="13"/>
        <v>7.1873373728261747E-2</v>
      </c>
      <c r="BA103" s="406">
        <f t="shared" ca="1" si="14"/>
        <v>1666.4243200000005</v>
      </c>
    </row>
    <row r="104" spans="1:5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c r="AX104" s="390">
        <f t="shared" si="15"/>
        <v>18</v>
      </c>
      <c r="AY104" s="391">
        <f t="shared" ca="1" si="12"/>
        <v>0</v>
      </c>
      <c r="AZ104" s="392">
        <f t="shared" ca="1" si="13"/>
        <v>6.2658569182611146E-2</v>
      </c>
      <c r="BA104" s="409">
        <f t="shared" ca="1" si="14"/>
        <v>1514.9312000000002</v>
      </c>
    </row>
    <row r="105" spans="1:5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6">L104</f>
        <v>0</v>
      </c>
      <c r="M105" s="349">
        <f t="shared" si="16"/>
        <v>-2.6656511805026657E-2</v>
      </c>
      <c r="N105" s="349">
        <f t="shared" si="16"/>
        <v>-7.6161462300076158E-2</v>
      </c>
      <c r="O105" s="350">
        <f t="shared" si="16"/>
        <v>-3.8080731150038086E-2</v>
      </c>
      <c r="P105" s="350">
        <f t="shared" si="16"/>
        <v>-1.5232292460015232E-2</v>
      </c>
      <c r="Q105" s="350">
        <f t="shared" si="16"/>
        <v>0</v>
      </c>
      <c r="R105" s="350">
        <f t="shared" si="16"/>
        <v>5.7121096725057125E-3</v>
      </c>
      <c r="S105" s="350">
        <f t="shared" si="16"/>
        <v>0</v>
      </c>
      <c r="T105" s="350">
        <f t="shared" si="16"/>
        <v>0</v>
      </c>
      <c r="U105" s="350">
        <f t="shared" si="16"/>
        <v>0</v>
      </c>
      <c r="V105" s="350">
        <f t="shared" si="16"/>
        <v>0</v>
      </c>
      <c r="W105" s="349">
        <f t="shared" si="16"/>
        <v>0.94399999999999995</v>
      </c>
      <c r="X105" s="351">
        <f t="shared" si="16"/>
        <v>0.82499999999999996</v>
      </c>
      <c r="Y105" s="351">
        <f t="shared" si="16"/>
        <v>0.82499999999999996</v>
      </c>
      <c r="Z105" s="351">
        <f t="shared" si="16"/>
        <v>0.57499999999999996</v>
      </c>
      <c r="AA105" s="351">
        <f t="shared" si="16"/>
        <v>0.60499999999999998</v>
      </c>
      <c r="AB105" s="351">
        <f t="shared" si="16"/>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c r="AX105" s="390">
        <f t="shared" si="15"/>
        <v>19</v>
      </c>
      <c r="AY105" s="391">
        <f t="shared" ca="1" si="12"/>
        <v>0</v>
      </c>
      <c r="AZ105" s="392">
        <f t="shared" ca="1" si="13"/>
        <v>5.3565375285273831E-2</v>
      </c>
      <c r="BA105" s="407">
        <f t="shared" ca="1" si="14"/>
        <v>1401.3113599999999</v>
      </c>
    </row>
    <row r="106" spans="1:56" outlineLevel="3" x14ac:dyDescent="0.25">
      <c r="A106" s="54"/>
      <c r="B106" s="63"/>
      <c r="C106" s="98">
        <f t="shared" si="3"/>
        <v>4</v>
      </c>
      <c r="D106" s="84"/>
      <c r="E106" s="79"/>
      <c r="F106" s="79">
        <f t="shared" si="6"/>
        <v>-11</v>
      </c>
      <c r="G106" s="84"/>
      <c r="H106" s="90">
        <v>20</v>
      </c>
      <c r="I106" s="132">
        <v>865</v>
      </c>
      <c r="J106" s="132">
        <v>1143</v>
      </c>
      <c r="K106" s="132">
        <v>1485</v>
      </c>
      <c r="L106" s="349">
        <f t="shared" si="16"/>
        <v>0</v>
      </c>
      <c r="M106" s="349">
        <f t="shared" si="16"/>
        <v>-2.6656511805026657E-2</v>
      </c>
      <c r="N106" s="349">
        <f t="shared" si="16"/>
        <v>-7.6161462300076158E-2</v>
      </c>
      <c r="O106" s="350">
        <f t="shared" si="16"/>
        <v>-3.8080731150038086E-2</v>
      </c>
      <c r="P106" s="350">
        <f t="shared" si="16"/>
        <v>-1.5232292460015232E-2</v>
      </c>
      <c r="Q106" s="350">
        <f t="shared" si="16"/>
        <v>0</v>
      </c>
      <c r="R106" s="350">
        <f t="shared" si="16"/>
        <v>5.7121096725057125E-3</v>
      </c>
      <c r="S106" s="350">
        <f t="shared" si="16"/>
        <v>0</v>
      </c>
      <c r="T106" s="350">
        <f t="shared" si="16"/>
        <v>0</v>
      </c>
      <c r="U106" s="350">
        <f t="shared" si="16"/>
        <v>0</v>
      </c>
      <c r="V106" s="350">
        <f t="shared" si="16"/>
        <v>0</v>
      </c>
      <c r="W106" s="349">
        <f t="shared" si="16"/>
        <v>0.94399999999999995</v>
      </c>
      <c r="X106" s="351">
        <f t="shared" si="16"/>
        <v>0.82499999999999996</v>
      </c>
      <c r="Y106" s="351">
        <f t="shared" si="16"/>
        <v>0.82499999999999996</v>
      </c>
      <c r="Z106" s="351">
        <f t="shared" si="16"/>
        <v>0.57499999999999996</v>
      </c>
      <c r="AA106" s="351">
        <f t="shared" si="16"/>
        <v>0.60499999999999998</v>
      </c>
      <c r="AB106" s="351">
        <f t="shared" si="16"/>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c r="AX106" s="390">
        <f t="shared" si="15"/>
        <v>20</v>
      </c>
      <c r="AY106" s="391">
        <f t="shared" ca="1" si="12"/>
        <v>0</v>
      </c>
      <c r="AZ106" s="392">
        <f t="shared" ca="1" si="13"/>
        <v>2.0000000000000018E-2</v>
      </c>
      <c r="BA106" s="409">
        <f t="shared" ca="1" si="14"/>
        <v>1287.6915200000001</v>
      </c>
    </row>
    <row r="107" spans="1:56" outlineLevel="3" x14ac:dyDescent="0.25">
      <c r="A107" s="54"/>
      <c r="B107" s="63"/>
      <c r="C107" s="98">
        <f t="shared" si="3"/>
        <v>4</v>
      </c>
      <c r="D107" s="84"/>
      <c r="E107" s="79"/>
      <c r="F107" s="79">
        <f t="shared" si="6"/>
        <v>-83</v>
      </c>
      <c r="G107" s="84"/>
      <c r="H107" s="90">
        <v>21</v>
      </c>
      <c r="I107" s="108">
        <v>818</v>
      </c>
      <c r="J107" s="108">
        <v>1132</v>
      </c>
      <c r="K107" s="108">
        <v>1440</v>
      </c>
      <c r="L107" s="349">
        <f t="shared" si="16"/>
        <v>0</v>
      </c>
      <c r="M107" s="349">
        <f t="shared" si="16"/>
        <v>-2.6656511805026657E-2</v>
      </c>
      <c r="N107" s="349">
        <f t="shared" si="16"/>
        <v>-7.6161462300076158E-2</v>
      </c>
      <c r="O107" s="350">
        <f t="shared" si="16"/>
        <v>-3.8080731150038086E-2</v>
      </c>
      <c r="P107" s="350">
        <f t="shared" si="16"/>
        <v>-1.5232292460015232E-2</v>
      </c>
      <c r="Q107" s="350">
        <f t="shared" si="16"/>
        <v>0</v>
      </c>
      <c r="R107" s="350">
        <f t="shared" si="16"/>
        <v>5.7121096725057125E-3</v>
      </c>
      <c r="S107" s="350">
        <f t="shared" si="16"/>
        <v>0</v>
      </c>
      <c r="T107" s="350">
        <f t="shared" si="16"/>
        <v>0</v>
      </c>
      <c r="U107" s="350">
        <f t="shared" si="16"/>
        <v>0</v>
      </c>
      <c r="V107" s="350">
        <f t="shared" si="16"/>
        <v>0</v>
      </c>
      <c r="W107" s="349">
        <f t="shared" si="16"/>
        <v>0.94399999999999995</v>
      </c>
      <c r="X107" s="351">
        <f t="shared" si="16"/>
        <v>0.82499999999999996</v>
      </c>
      <c r="Y107" s="351">
        <f t="shared" si="16"/>
        <v>0.82499999999999996</v>
      </c>
      <c r="Z107" s="351">
        <f t="shared" si="16"/>
        <v>0.57499999999999996</v>
      </c>
      <c r="AA107" s="351">
        <f t="shared" si="16"/>
        <v>0.60499999999999998</v>
      </c>
      <c r="AB107" s="351">
        <f t="shared" si="16"/>
        <v>0.9</v>
      </c>
      <c r="AC107" s="352">
        <f t="shared" si="9"/>
        <v>0.91383899999999996</v>
      </c>
      <c r="AD107" s="127">
        <f t="shared" ref="AD107" si="17">(1+AM107)^IFERROR((1/(i_woolp_fd_std-$H107)),1)-1</f>
        <v>0</v>
      </c>
      <c r="AE107" s="127">
        <f t="shared" ref="AE107" si="18">(1+AN107)^IFERROR((1/(i_woolp_fd_std-$H107)),1)-1</f>
        <v>0</v>
      </c>
      <c r="AF107" s="127">
        <f t="shared" si="10"/>
        <v>0</v>
      </c>
      <c r="AG107" s="87"/>
      <c r="AH107" s="84"/>
      <c r="AI107" s="66"/>
      <c r="AJ107" s="54"/>
      <c r="AK107" s="345"/>
      <c r="AL107" s="54"/>
      <c r="AM107" s="130"/>
      <c r="AN107" s="130"/>
      <c r="AO107" s="130"/>
      <c r="AR107" s="131"/>
      <c r="AS107" s="131"/>
      <c r="AT107" s="131"/>
      <c r="AX107" s="390">
        <f t="shared" si="15"/>
        <v>21</v>
      </c>
      <c r="AY107" s="391">
        <f t="shared" ca="1" si="12"/>
        <v>1337.3333333333335</v>
      </c>
      <c r="AZ107" s="392">
        <f t="shared" ca="1" si="13"/>
        <v>0</v>
      </c>
      <c r="BA107" s="407">
        <f t="shared" ca="1" si="14"/>
        <v>1262.4426666666668</v>
      </c>
    </row>
    <row r="108" spans="1:5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6"/>
        <v>0</v>
      </c>
      <c r="M108" s="349">
        <f t="shared" si="16"/>
        <v>-2.6656511805026657E-2</v>
      </c>
      <c r="N108" s="349">
        <f t="shared" si="16"/>
        <v>-7.6161462300076158E-2</v>
      </c>
      <c r="O108" s="350">
        <f t="shared" si="16"/>
        <v>-3.8080731150038086E-2</v>
      </c>
      <c r="P108" s="350">
        <f t="shared" si="16"/>
        <v>-1.5232292460015232E-2</v>
      </c>
      <c r="Q108" s="350">
        <f t="shared" si="16"/>
        <v>0</v>
      </c>
      <c r="R108" s="350">
        <f t="shared" si="16"/>
        <v>5.7121096725057125E-3</v>
      </c>
      <c r="S108" s="350">
        <f t="shared" si="16"/>
        <v>0</v>
      </c>
      <c r="T108" s="350">
        <f t="shared" si="16"/>
        <v>0</v>
      </c>
      <c r="U108" s="350">
        <f t="shared" si="16"/>
        <v>0</v>
      </c>
      <c r="V108" s="350">
        <f t="shared" si="16"/>
        <v>0</v>
      </c>
      <c r="W108" s="349">
        <f t="shared" si="16"/>
        <v>0.94399999999999995</v>
      </c>
      <c r="X108" s="351">
        <f t="shared" si="16"/>
        <v>0.82499999999999996</v>
      </c>
      <c r="Y108" s="351">
        <f t="shared" si="16"/>
        <v>0.82499999999999996</v>
      </c>
      <c r="Z108" s="351">
        <f t="shared" si="16"/>
        <v>0.57499999999999996</v>
      </c>
      <c r="AA108" s="351">
        <f t="shared" si="16"/>
        <v>0.60499999999999998</v>
      </c>
      <c r="AB108" s="351">
        <f t="shared" si="16"/>
        <v>0.9</v>
      </c>
      <c r="AC108" s="352">
        <f t="shared" si="9"/>
        <v>0.91170623985785748</v>
      </c>
      <c r="AD108" s="127">
        <f t="shared" ref="AD108:AF113" si="19">(1+AM108)^IFERROR((1/(i_woolp_fd_std-$H108)),1)-1</f>
        <v>1.0101010101010166E-2</v>
      </c>
      <c r="AE108" s="127">
        <f t="shared" si="19"/>
        <v>2.0408163265306145E-2</v>
      </c>
      <c r="AF108" s="127">
        <f t="shared" si="19"/>
        <v>4.1666666666666741E-2</v>
      </c>
      <c r="AG108" s="129"/>
      <c r="AH108" s="84"/>
      <c r="AI108" s="66"/>
      <c r="AJ108" s="54"/>
      <c r="AK108" s="345"/>
      <c r="AL108" s="54"/>
      <c r="AM108" s="130">
        <v>-0.01</v>
      </c>
      <c r="AN108" s="130">
        <v>-0.02</v>
      </c>
      <c r="AO108" s="130">
        <v>-0.04</v>
      </c>
      <c r="AR108" s="131">
        <f t="shared" ref="AR108:AT113" si="20">1-((1+AM108)/(1+AM107))^(1/($H107-$H108))</f>
        <v>-1.0101010101010166E-2</v>
      </c>
      <c r="AS108" s="131">
        <f t="shared" si="20"/>
        <v>-2.0408163265306145E-2</v>
      </c>
      <c r="AT108" s="131">
        <f t="shared" si="20"/>
        <v>-4.1666666666666741E-2</v>
      </c>
      <c r="AX108" s="390">
        <f t="shared" si="15"/>
        <v>22</v>
      </c>
      <c r="AY108" s="391">
        <f t="shared" ca="1" si="12"/>
        <v>0</v>
      </c>
      <c r="AZ108" s="392">
        <f t="shared" ca="1" si="13"/>
        <v>2.0408163265306145E-2</v>
      </c>
      <c r="BA108" s="410">
        <f t="shared" ref="BA108:BA113" ca="1" si="21">SUM($AY$102:$AY$113)*((1-$AZ108)^($AX108-i_woolp_fd_std))*$W108</f>
        <v>1236.6785306122451</v>
      </c>
    </row>
    <row r="109" spans="1:5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6"/>
        <v>0</v>
      </c>
      <c r="M109" s="349">
        <f t="shared" si="16"/>
        <v>-2.6656511805026657E-2</v>
      </c>
      <c r="N109" s="349">
        <f t="shared" si="16"/>
        <v>-7.6161462300076158E-2</v>
      </c>
      <c r="O109" s="350">
        <f t="shared" si="16"/>
        <v>-3.8080731150038086E-2</v>
      </c>
      <c r="P109" s="350">
        <f t="shared" si="16"/>
        <v>-1.5232292460015232E-2</v>
      </c>
      <c r="Q109" s="350">
        <f t="shared" si="16"/>
        <v>0</v>
      </c>
      <c r="R109" s="350">
        <f t="shared" si="16"/>
        <v>5.7121096725057125E-3</v>
      </c>
      <c r="S109" s="350">
        <f t="shared" si="16"/>
        <v>0</v>
      </c>
      <c r="T109" s="350">
        <f t="shared" si="16"/>
        <v>0</v>
      </c>
      <c r="U109" s="350">
        <f t="shared" si="16"/>
        <v>0</v>
      </c>
      <c r="V109" s="350">
        <f t="shared" si="16"/>
        <v>0</v>
      </c>
      <c r="W109" s="349">
        <f t="shared" si="16"/>
        <v>0.94399999999999995</v>
      </c>
      <c r="X109" s="351">
        <f t="shared" si="16"/>
        <v>0.82499999999999996</v>
      </c>
      <c r="Y109" s="351">
        <f t="shared" si="16"/>
        <v>0.82499999999999996</v>
      </c>
      <c r="Z109" s="351">
        <f t="shared" si="16"/>
        <v>0.57499999999999996</v>
      </c>
      <c r="AA109" s="351">
        <f t="shared" si="16"/>
        <v>0.60499999999999998</v>
      </c>
      <c r="AB109" s="351">
        <f t="shared" si="16"/>
        <v>0.9</v>
      </c>
      <c r="AC109" s="352">
        <f t="shared" si="9"/>
        <v>0.91294971584521134</v>
      </c>
      <c r="AD109" s="127">
        <f t="shared" si="19"/>
        <v>2.4485188140280334E-2</v>
      </c>
      <c r="AE109" s="127">
        <f t="shared" si="19"/>
        <v>3.9608921504417527E-2</v>
      </c>
      <c r="AF109" s="127">
        <f t="shared" si="19"/>
        <v>5.983983294832651E-2</v>
      </c>
      <c r="AG109" s="129"/>
      <c r="AH109" s="84"/>
      <c r="AI109" s="66"/>
      <c r="AJ109" s="54"/>
      <c r="AK109" s="345"/>
      <c r="AL109" s="54"/>
      <c r="AM109" s="130">
        <v>-7.0000000000000007E-2</v>
      </c>
      <c r="AN109" s="130">
        <v>-0.11</v>
      </c>
      <c r="AO109" s="130">
        <v>-0.16</v>
      </c>
      <c r="AR109" s="131">
        <f t="shared" si="20"/>
        <v>-3.1753909143191983E-2</v>
      </c>
      <c r="AS109" s="131">
        <f t="shared" si="20"/>
        <v>-4.9344364594205992E-2</v>
      </c>
      <c r="AT109" s="131">
        <f>1-((1+AO109)/(1+AO108))^(1/($H108-$H109))</f>
        <v>-6.9044967649697586E-2</v>
      </c>
      <c r="AX109" s="390">
        <f t="shared" si="15"/>
        <v>24</v>
      </c>
      <c r="AY109" s="391">
        <f t="shared" ca="1" si="12"/>
        <v>0</v>
      </c>
      <c r="AZ109" s="392">
        <f t="shared" ca="1" si="13"/>
        <v>3.9608921504417527E-2</v>
      </c>
      <c r="BA109" s="408">
        <f t="shared" ca="1" si="21"/>
        <v>1118.2940522464394</v>
      </c>
    </row>
    <row r="110" spans="1:56" outlineLevel="3" x14ac:dyDescent="0.25">
      <c r="A110" s="54"/>
      <c r="B110" s="63"/>
      <c r="C110" s="98">
        <f t="shared" si="3"/>
        <v>4</v>
      </c>
      <c r="D110" s="84"/>
      <c r="E110" s="79"/>
      <c r="F110" s="79">
        <f t="shared" si="6"/>
        <v>-83.5</v>
      </c>
      <c r="G110" s="84"/>
      <c r="H110" s="90">
        <v>26</v>
      </c>
      <c r="I110" s="132">
        <v>587</v>
      </c>
      <c r="J110" s="132">
        <v>768</v>
      </c>
      <c r="K110" s="132">
        <v>1038</v>
      </c>
      <c r="L110" s="349">
        <f t="shared" si="16"/>
        <v>0</v>
      </c>
      <c r="M110" s="349">
        <f t="shared" si="16"/>
        <v>-2.6656511805026657E-2</v>
      </c>
      <c r="N110" s="349">
        <f t="shared" si="16"/>
        <v>-7.6161462300076158E-2</v>
      </c>
      <c r="O110" s="350">
        <f t="shared" si="16"/>
        <v>-3.8080731150038086E-2</v>
      </c>
      <c r="P110" s="350">
        <f t="shared" si="16"/>
        <v>-1.5232292460015232E-2</v>
      </c>
      <c r="Q110" s="350">
        <f t="shared" si="16"/>
        <v>0</v>
      </c>
      <c r="R110" s="350">
        <f t="shared" si="16"/>
        <v>5.7121096725057125E-3</v>
      </c>
      <c r="S110" s="350">
        <f t="shared" si="16"/>
        <v>0</v>
      </c>
      <c r="T110" s="350">
        <f t="shared" si="16"/>
        <v>0</v>
      </c>
      <c r="U110" s="350">
        <f t="shared" si="16"/>
        <v>0</v>
      </c>
      <c r="V110" s="350">
        <f t="shared" si="16"/>
        <v>0</v>
      </c>
      <c r="W110" s="133">
        <v>0.86099999999999999</v>
      </c>
      <c r="X110" s="135">
        <v>0.61299999999999999</v>
      </c>
      <c r="Y110" s="135">
        <v>0.59399999999999997</v>
      </c>
      <c r="Z110" s="135">
        <v>0.42599999999999999</v>
      </c>
      <c r="AA110" s="135">
        <v>0.41499999999999998</v>
      </c>
      <c r="AB110" s="135">
        <f t="shared" si="16"/>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9"/>
        <v>5.9223841048812176E-2</v>
      </c>
      <c r="AE110" s="127">
        <f t="shared" si="19"/>
        <v>8.0185187303563499E-2</v>
      </c>
      <c r="AF110" s="127">
        <f t="shared" si="19"/>
        <v>9.6811234199721818E-2</v>
      </c>
      <c r="AG110" s="129"/>
      <c r="AH110" s="84"/>
      <c r="AI110" s="66"/>
      <c r="AJ110" s="54"/>
      <c r="AK110" s="345"/>
      <c r="AL110" s="54"/>
      <c r="AM110" s="130">
        <v>-0.25</v>
      </c>
      <c r="AN110" s="130">
        <v>-0.32</v>
      </c>
      <c r="AO110" s="130">
        <v>-0.37</v>
      </c>
      <c r="AR110" s="131">
        <f t="shared" si="20"/>
        <v>-0.11355287256600421</v>
      </c>
      <c r="AS110" s="131">
        <f t="shared" si="20"/>
        <v>-0.14403825522216041</v>
      </c>
      <c r="AT110" s="131">
        <f t="shared" si="20"/>
        <v>-0.15470053837925168</v>
      </c>
      <c r="AX110" s="390">
        <f t="shared" si="15"/>
        <v>26</v>
      </c>
      <c r="AY110" s="391">
        <f t="shared" ca="1" si="12"/>
        <v>0</v>
      </c>
      <c r="AZ110" s="392">
        <f t="shared" ca="1" si="13"/>
        <v>8.0185187303563499E-2</v>
      </c>
      <c r="BA110" s="393">
        <f t="shared" ca="1" si="21"/>
        <v>758.13198040793577</v>
      </c>
    </row>
    <row r="111" spans="1:5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6"/>
        <v>0</v>
      </c>
      <c r="M111" s="349">
        <f t="shared" si="16"/>
        <v>-2.6656511805026657E-2</v>
      </c>
      <c r="N111" s="349">
        <f t="shared" si="16"/>
        <v>-7.6161462300076158E-2</v>
      </c>
      <c r="O111" s="350">
        <f t="shared" si="16"/>
        <v>-3.8080731150038086E-2</v>
      </c>
      <c r="P111" s="350">
        <f t="shared" si="16"/>
        <v>-1.5232292460015232E-2</v>
      </c>
      <c r="Q111" s="350">
        <f t="shared" si="16"/>
        <v>0</v>
      </c>
      <c r="R111" s="350">
        <f t="shared" si="16"/>
        <v>5.7121096725057125E-3</v>
      </c>
      <c r="S111" s="350">
        <f t="shared" si="16"/>
        <v>0</v>
      </c>
      <c r="T111" s="350">
        <f t="shared" si="16"/>
        <v>0</v>
      </c>
      <c r="U111" s="350">
        <f t="shared" si="16"/>
        <v>0</v>
      </c>
      <c r="V111" s="350">
        <f t="shared" si="16"/>
        <v>0</v>
      </c>
      <c r="W111" s="349">
        <f t="shared" si="16"/>
        <v>0.86099999999999999</v>
      </c>
      <c r="X111" s="351">
        <f t="shared" si="16"/>
        <v>0.61299999999999999</v>
      </c>
      <c r="Y111" s="351">
        <f t="shared" si="16"/>
        <v>0.59399999999999997</v>
      </c>
      <c r="Z111" s="351">
        <f t="shared" si="16"/>
        <v>0.42599999999999999</v>
      </c>
      <c r="AA111" s="351">
        <f t="shared" si="16"/>
        <v>0.41499999999999998</v>
      </c>
      <c r="AB111" s="351">
        <f t="shared" si="16"/>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9"/>
        <v>7.5703739842783557E-2</v>
      </c>
      <c r="AE111" s="127">
        <f t="shared" si="19"/>
        <v>0.10097051704290827</v>
      </c>
      <c r="AF111" s="127">
        <f t="shared" si="19"/>
        <v>0.11054705837327061</v>
      </c>
      <c r="AG111" s="129"/>
      <c r="AH111" s="84"/>
      <c r="AI111" s="66"/>
      <c r="AJ111" s="54"/>
      <c r="AK111" s="345"/>
      <c r="AL111" s="54"/>
      <c r="AM111" s="130">
        <v>-0.4</v>
      </c>
      <c r="AN111" s="130">
        <v>-0.49</v>
      </c>
      <c r="AO111" s="130">
        <v>-0.52</v>
      </c>
      <c r="AR111" s="131">
        <f t="shared" si="20"/>
        <v>-0.1180339887498949</v>
      </c>
      <c r="AS111" s="131">
        <f t="shared" si="20"/>
        <v>-0.15470053837925146</v>
      </c>
      <c r="AT111" s="131">
        <f t="shared" si="20"/>
        <v>-0.14564392373896018</v>
      </c>
      <c r="AX111" s="390">
        <f t="shared" si="15"/>
        <v>28</v>
      </c>
      <c r="AY111" s="391">
        <f t="shared" ca="1" si="12"/>
        <v>0</v>
      </c>
      <c r="AZ111" s="392">
        <f t="shared" ca="1" si="13"/>
        <v>0.10097051704290827</v>
      </c>
      <c r="BA111" s="393">
        <f t="shared" ca="1" si="21"/>
        <v>546.58833786153491</v>
      </c>
    </row>
    <row r="112" spans="1:56" outlineLevel="3" x14ac:dyDescent="0.25">
      <c r="A112" s="54"/>
      <c r="B112" s="63"/>
      <c r="C112" s="98">
        <f t="shared" si="3"/>
        <v>4</v>
      </c>
      <c r="D112" s="84"/>
      <c r="E112" s="79"/>
      <c r="F112" s="79"/>
      <c r="G112" s="84"/>
      <c r="H112" s="90">
        <v>32</v>
      </c>
      <c r="I112" s="132">
        <v>300</v>
      </c>
      <c r="J112" s="132">
        <v>425</v>
      </c>
      <c r="K112" s="132">
        <v>550</v>
      </c>
      <c r="L112" s="349">
        <f t="shared" ref="L112:AB113" si="22">L110</f>
        <v>0</v>
      </c>
      <c r="M112" s="349">
        <f t="shared" si="22"/>
        <v>-2.6656511805026657E-2</v>
      </c>
      <c r="N112" s="349">
        <f t="shared" si="22"/>
        <v>-7.6161462300076158E-2</v>
      </c>
      <c r="O112" s="350">
        <f t="shared" si="22"/>
        <v>-3.8080731150038086E-2</v>
      </c>
      <c r="P112" s="350">
        <f t="shared" si="22"/>
        <v>-1.5232292460015232E-2</v>
      </c>
      <c r="Q112" s="350">
        <f t="shared" si="22"/>
        <v>0</v>
      </c>
      <c r="R112" s="350">
        <f t="shared" si="22"/>
        <v>5.7121096725057125E-3</v>
      </c>
      <c r="S112" s="350">
        <f t="shared" si="22"/>
        <v>0</v>
      </c>
      <c r="T112" s="350">
        <f t="shared" si="22"/>
        <v>0</v>
      </c>
      <c r="U112" s="350">
        <f t="shared" si="22"/>
        <v>0</v>
      </c>
      <c r="V112" s="350">
        <f t="shared" si="22"/>
        <v>0</v>
      </c>
      <c r="W112" s="349">
        <f t="shared" si="22"/>
        <v>0.86099999999999999</v>
      </c>
      <c r="X112" s="351">
        <f t="shared" si="22"/>
        <v>0.61299999999999999</v>
      </c>
      <c r="Y112" s="351">
        <f t="shared" si="22"/>
        <v>0.59399999999999997</v>
      </c>
      <c r="Z112" s="351">
        <f t="shared" si="22"/>
        <v>0.42599999999999999</v>
      </c>
      <c r="AA112" s="351">
        <f t="shared" si="22"/>
        <v>0.41499999999999998</v>
      </c>
      <c r="AB112" s="351">
        <f t="shared" si="22"/>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20"/>
        <v>-3.6422843755939738E-2</v>
      </c>
      <c r="AS112" s="131">
        <f t="shared" si="20"/>
        <v>-9.098032586468241E-2</v>
      </c>
      <c r="AT112" s="131">
        <f t="shared" si="20"/>
        <v>-0.13425528070419568</v>
      </c>
      <c r="AX112" s="390">
        <f t="shared" si="15"/>
        <v>32</v>
      </c>
      <c r="AY112" s="391">
        <f t="shared" ca="1" si="12"/>
        <v>0</v>
      </c>
      <c r="AZ112" s="392">
        <f t="shared" ca="1" si="13"/>
        <v>9.7327179497088467E-2</v>
      </c>
      <c r="BA112" s="393">
        <f t="shared" ca="1" si="21"/>
        <v>373.31620950146009</v>
      </c>
    </row>
    <row r="113" spans="1:53" outlineLevel="3" x14ac:dyDescent="0.25">
      <c r="A113" s="54"/>
      <c r="B113" s="63"/>
      <c r="C113" s="98">
        <f t="shared" si="3"/>
        <v>4</v>
      </c>
      <c r="D113" s="84"/>
      <c r="E113" s="79"/>
      <c r="F113" s="79"/>
      <c r="G113" s="84"/>
      <c r="H113" s="90">
        <v>34</v>
      </c>
      <c r="I113" s="137">
        <v>200</v>
      </c>
      <c r="J113" s="137">
        <v>300</v>
      </c>
      <c r="K113" s="137">
        <v>350</v>
      </c>
      <c r="L113" s="354">
        <f t="shared" si="22"/>
        <v>0</v>
      </c>
      <c r="M113" s="354">
        <f t="shared" si="22"/>
        <v>-2.6656511805026657E-2</v>
      </c>
      <c r="N113" s="354">
        <f t="shared" si="22"/>
        <v>-7.6161462300076158E-2</v>
      </c>
      <c r="O113" s="355">
        <f t="shared" si="22"/>
        <v>-3.8080731150038086E-2</v>
      </c>
      <c r="P113" s="355">
        <f t="shared" si="22"/>
        <v>-1.5232292460015232E-2</v>
      </c>
      <c r="Q113" s="355">
        <f t="shared" si="22"/>
        <v>0</v>
      </c>
      <c r="R113" s="355">
        <f t="shared" si="22"/>
        <v>5.7121096725057125E-3</v>
      </c>
      <c r="S113" s="355">
        <f t="shared" si="22"/>
        <v>0</v>
      </c>
      <c r="T113" s="355">
        <f t="shared" si="22"/>
        <v>0</v>
      </c>
      <c r="U113" s="355">
        <f t="shared" si="22"/>
        <v>0</v>
      </c>
      <c r="V113" s="355">
        <f t="shared" si="22"/>
        <v>0</v>
      </c>
      <c r="W113" s="354">
        <f t="shared" si="22"/>
        <v>0.86099999999999999</v>
      </c>
      <c r="X113" s="356">
        <f t="shared" si="22"/>
        <v>0.61299999999999999</v>
      </c>
      <c r="Y113" s="356">
        <f t="shared" si="22"/>
        <v>0.59399999999999997</v>
      </c>
      <c r="Z113" s="356">
        <f t="shared" si="22"/>
        <v>0.42599999999999999</v>
      </c>
      <c r="AA113" s="356">
        <f t="shared" si="22"/>
        <v>0.41499999999999998</v>
      </c>
      <c r="AB113" s="356">
        <f t="shared" si="22"/>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9"/>
        <v>6.3349326849504228E-2</v>
      </c>
      <c r="AE113" s="192">
        <f t="shared" si="19"/>
        <v>8.9023845437388838E-2</v>
      </c>
      <c r="AF113" s="192">
        <f t="shared" si="19"/>
        <v>0.14603066068180648</v>
      </c>
      <c r="AG113" s="87"/>
      <c r="AH113" s="84"/>
      <c r="AI113" s="66"/>
      <c r="AJ113" s="54"/>
      <c r="AK113" s="345"/>
      <c r="AL113" s="54"/>
      <c r="AM113" s="130">
        <v>-0.55000000000000004</v>
      </c>
      <c r="AN113" s="130">
        <v>-0.67</v>
      </c>
      <c r="AO113" s="130">
        <v>-0.83</v>
      </c>
      <c r="AP113" t="s">
        <v>262</v>
      </c>
      <c r="AR113" s="131">
        <f t="shared" si="20"/>
        <v>-7.4967699773140106E-2</v>
      </c>
      <c r="AS113" s="131">
        <f t="shared" si="20"/>
        <v>-4.4465935734187001E-2</v>
      </c>
      <c r="AT113" s="131">
        <f t="shared" si="20"/>
        <v>-0.30609431242203033</v>
      </c>
      <c r="AX113" s="394">
        <f t="shared" si="15"/>
        <v>34</v>
      </c>
      <c r="AY113" s="395">
        <f t="shared" ca="1" si="12"/>
        <v>0</v>
      </c>
      <c r="AZ113" s="396">
        <f t="shared" ca="1" si="13"/>
        <v>8.9023845437388838E-2</v>
      </c>
      <c r="BA113" s="397">
        <f t="shared" ca="1" si="21"/>
        <v>342.6367485446774</v>
      </c>
    </row>
    <row r="114" spans="1:53"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2419</v>
      </c>
      <c r="X114" s="138"/>
      <c r="Y114" s="138"/>
      <c r="Z114" s="138"/>
      <c r="AA114" s="138"/>
      <c r="AB114" s="138"/>
      <c r="AC114" s="116"/>
      <c r="AD114" s="138" t="s">
        <v>267</v>
      </c>
      <c r="AE114" s="138"/>
      <c r="AF114" s="138"/>
      <c r="AG114" s="87"/>
      <c r="AH114" s="84"/>
      <c r="AI114" s="66"/>
      <c r="AJ114" s="54"/>
      <c r="AK114" s="54"/>
      <c r="AL114" s="54"/>
    </row>
    <row r="115" spans="1:53"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53"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53" outlineLevel="3" x14ac:dyDescent="0.25">
      <c r="A117" s="54"/>
      <c r="B117" s="63"/>
      <c r="C117" s="98">
        <f>INT($C$86+3)</f>
        <v>4</v>
      </c>
      <c r="D117" s="84"/>
      <c r="E117" s="79"/>
      <c r="F117" s="79"/>
      <c r="G117" s="84"/>
      <c r="H117" s="87" t="s">
        <v>271</v>
      </c>
      <c r="I117" s="108">
        <v>70</v>
      </c>
      <c r="J117" s="87" t="s">
        <v>2444</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53"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53"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53" outlineLevel="1" collapsed="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53" ht="5.0999999999999996" hidden="1"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53" hidden="1"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53" hidden="1" outlineLevel="2" x14ac:dyDescent="0.25">
      <c r="A123" s="54"/>
      <c r="B123" s="63"/>
      <c r="C123" s="98">
        <f>INT($C$86)+2</f>
        <v>3</v>
      </c>
      <c r="D123" s="84"/>
      <c r="E123" s="79"/>
      <c r="F123" s="79"/>
      <c r="G123" s="84"/>
      <c r="H123" s="87" t="s">
        <v>2420</v>
      </c>
      <c r="I123" s="87"/>
      <c r="J123" s="87" t="str">
        <f t="shared" ref="J123:O123" si="23">W100</f>
        <v>Fleece</v>
      </c>
      <c r="K123" s="87" t="str">
        <f t="shared" si="23"/>
        <v>Pieces</v>
      </c>
      <c r="L123" s="87" t="str">
        <f t="shared" si="23"/>
        <v>Bellies</v>
      </c>
      <c r="M123" s="87" t="str">
        <f t="shared" si="23"/>
        <v>Locks</v>
      </c>
      <c r="N123" s="87" t="str">
        <f t="shared" si="23"/>
        <v>Stains</v>
      </c>
      <c r="O123" s="87" t="str">
        <f t="shared" si="23"/>
        <v>Off types</v>
      </c>
      <c r="P123" s="87" t="s">
        <v>2421</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53" hidden="1" outlineLevel="3" x14ac:dyDescent="0.25">
      <c r="A124" s="54"/>
      <c r="B124" s="63"/>
      <c r="C124" s="98">
        <f>INT($C$86+3)</f>
        <v>4</v>
      </c>
      <c r="D124" s="84"/>
      <c r="E124" s="79"/>
      <c r="F124" s="79"/>
      <c r="G124" s="84"/>
      <c r="H124" s="87"/>
      <c r="I124" s="89" t="s">
        <v>2422</v>
      </c>
      <c r="J124" s="127">
        <v>0.68</v>
      </c>
      <c r="K124" s="127">
        <v>0.55000000000000004</v>
      </c>
      <c r="L124" s="127">
        <v>0.5</v>
      </c>
      <c r="M124" s="127">
        <v>0.65</v>
      </c>
      <c r="N124" s="127">
        <v>0.65</v>
      </c>
      <c r="O124" s="143">
        <f>J124</f>
        <v>0.68</v>
      </c>
      <c r="P124" s="143">
        <v>0.4</v>
      </c>
      <c r="Q124" s="108" t="s">
        <v>2423</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53" hidden="1" outlineLevel="3" x14ac:dyDescent="0.25">
      <c r="A125" s="54"/>
      <c r="B125" s="63"/>
      <c r="C125" s="98">
        <f>INT($C$86+3)</f>
        <v>4</v>
      </c>
      <c r="D125" s="84"/>
      <c r="E125" s="79"/>
      <c r="F125" s="79"/>
      <c r="G125" s="84"/>
      <c r="H125" s="87"/>
      <c r="I125" s="89" t="s">
        <v>2424</v>
      </c>
      <c r="J125" s="377">
        <f>(J126/J124)/SUMPRODUCT($J126:$P126,(1/$J124:$P124))</f>
        <v>0.750407617373261</v>
      </c>
      <c r="K125" s="358">
        <f t="shared" ref="K125:P125" si="24">(K126/K124)/SUMPRODUCT($J126:$P126,(1/$J124:$P124))</f>
        <v>0.1131434988500704</v>
      </c>
      <c r="L125" s="358">
        <f t="shared" si="24"/>
        <v>4.1071090082575555E-2</v>
      </c>
      <c r="M125" s="358">
        <f t="shared" si="24"/>
        <v>1.2445784873507741E-2</v>
      </c>
      <c r="N125" s="358">
        <f t="shared" si="24"/>
        <v>3.1593146217365808E-2</v>
      </c>
      <c r="O125" s="358">
        <f t="shared" si="24"/>
        <v>0</v>
      </c>
      <c r="P125" s="358">
        <f t="shared" si="24"/>
        <v>5.1338862603219446E-2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53" hidden="1" outlineLevel="3" x14ac:dyDescent="0.25">
      <c r="A126" s="54"/>
      <c r="B126" s="63"/>
      <c r="C126" s="98">
        <f>INT($C$86+3)</f>
        <v>4</v>
      </c>
      <c r="D126" s="84"/>
      <c r="E126" s="79"/>
      <c r="F126" s="79"/>
      <c r="G126" s="84"/>
      <c r="H126" s="87"/>
      <c r="I126" s="89" t="s">
        <v>2425</v>
      </c>
      <c r="J126" s="143">
        <v>0.82</v>
      </c>
      <c r="K126" s="143">
        <v>0.1</v>
      </c>
      <c r="L126" s="143">
        <v>3.3000000000000002E-2</v>
      </c>
      <c r="M126" s="143">
        <v>1.2999999999999999E-2</v>
      </c>
      <c r="N126" s="143">
        <v>3.3000000000000002E-2</v>
      </c>
      <c r="O126" s="143">
        <v>0</v>
      </c>
      <c r="P126" s="143">
        <v>3.3000000000000002E-2</v>
      </c>
      <c r="Q126" s="108" t="s">
        <v>2426</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53" hidden="1" outlineLevel="3" x14ac:dyDescent="0.25">
      <c r="A127" s="54"/>
      <c r="B127" s="63"/>
      <c r="C127" s="98">
        <f>INT($C$86+3)</f>
        <v>4</v>
      </c>
      <c r="D127" s="84"/>
      <c r="E127" s="79"/>
      <c r="F127" s="79"/>
      <c r="G127" s="84"/>
      <c r="H127" s="87"/>
      <c r="I127" s="89" t="s">
        <v>2427</v>
      </c>
      <c r="J127" s="359">
        <f>1-SUM(K127:O127)</f>
        <v>0.82099999999999995</v>
      </c>
      <c r="K127" s="360">
        <f>K126/(1-($P$126-$N$126))</f>
        <v>0.1</v>
      </c>
      <c r="L127" s="360">
        <f t="shared" ref="L127:O127" si="25">L126/(1-($P$126-$N$126))</f>
        <v>3.3000000000000002E-2</v>
      </c>
      <c r="M127" s="360">
        <f t="shared" si="25"/>
        <v>1.2999999999999999E-2</v>
      </c>
      <c r="N127" s="360">
        <f t="shared" si="25"/>
        <v>3.3000000000000002E-2</v>
      </c>
      <c r="O127" s="360">
        <f t="shared" si="25"/>
        <v>0</v>
      </c>
      <c r="P127" s="87"/>
      <c r="Q127" s="87" t="s">
        <v>2428</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53" hidden="1" outlineLevel="3" x14ac:dyDescent="0.25">
      <c r="A128" s="54"/>
      <c r="B128" s="63"/>
      <c r="C128" s="98">
        <f>INT($C$86+3)</f>
        <v>4</v>
      </c>
      <c r="D128" s="84"/>
      <c r="E128" s="79"/>
      <c r="F128" s="79"/>
      <c r="G128" s="84"/>
      <c r="H128" s="87"/>
      <c r="I128" s="140" t="s">
        <v>2429</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2430</v>
      </c>
      <c r="I129" s="87"/>
      <c r="J129" s="87" t="str">
        <f>J123</f>
        <v>Fleece</v>
      </c>
      <c r="K129" s="87" t="str">
        <f t="shared" ref="K129:P129" si="26">K123</f>
        <v>Pieces</v>
      </c>
      <c r="L129" s="87" t="str">
        <f t="shared" si="26"/>
        <v>Bellies</v>
      </c>
      <c r="M129" s="87" t="str">
        <f t="shared" si="26"/>
        <v>Locks</v>
      </c>
      <c r="N129" s="87" t="str">
        <f t="shared" si="26"/>
        <v>Stains</v>
      </c>
      <c r="O129" s="87" t="str">
        <f t="shared" si="26"/>
        <v>Off types</v>
      </c>
      <c r="P129" s="87" t="str">
        <f t="shared" si="26"/>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2425</v>
      </c>
      <c r="J130" s="143">
        <v>0.85</v>
      </c>
      <c r="K130" s="143">
        <v>0.08</v>
      </c>
      <c r="L130" s="143">
        <v>0.03</v>
      </c>
      <c r="M130" s="143">
        <v>0.01</v>
      </c>
      <c r="N130" s="143">
        <v>2.8000000000000001E-2</v>
      </c>
      <c r="O130" s="143">
        <v>0</v>
      </c>
      <c r="P130" s="143">
        <v>2.8000000000000001E-2</v>
      </c>
      <c r="Q130" s="108" t="s">
        <v>2431</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2427</v>
      </c>
      <c r="J131" s="359">
        <f>1-SUM(K131:O131)</f>
        <v>0.85199999999999998</v>
      </c>
      <c r="K131" s="360">
        <f>K130/(1-($P$126-$N$126))</f>
        <v>0.08</v>
      </c>
      <c r="L131" s="360">
        <f t="shared" ref="L131:O131" si="27">L130/(1-($P$126-$N$126))</f>
        <v>0.03</v>
      </c>
      <c r="M131" s="360">
        <f t="shared" si="27"/>
        <v>0.01</v>
      </c>
      <c r="N131" s="360">
        <f t="shared" si="27"/>
        <v>2.8000000000000001E-2</v>
      </c>
      <c r="O131" s="360">
        <f t="shared" si="27"/>
        <v>0</v>
      </c>
      <c r="P131" s="87"/>
      <c r="Q131" s="87" t="s">
        <v>2428</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2429</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collapsed="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8">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8"/>
        <v>4</v>
      </c>
      <c r="D138" s="84"/>
      <c r="E138" s="79"/>
      <c r="F138" s="79"/>
      <c r="G138" s="84"/>
      <c r="H138" s="87" t="s">
        <v>2432</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8"/>
        <v>4</v>
      </c>
      <c r="D139" s="84"/>
      <c r="E139" s="79"/>
      <c r="F139" s="79"/>
      <c r="G139" s="84"/>
      <c r="H139" s="87" t="s">
        <v>2433</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8"/>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8"/>
        <v>4</v>
      </c>
      <c r="D141" s="84"/>
      <c r="E141" s="79"/>
      <c r="F141" s="79"/>
      <c r="G141" s="84"/>
      <c r="H141" s="144" t="s">
        <v>2434</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8"/>
        <v>4</v>
      </c>
      <c r="D142" s="84"/>
      <c r="E142" s="79"/>
      <c r="F142" s="79"/>
      <c r="G142" s="84"/>
      <c r="H142" s="87" t="s">
        <v>2435</v>
      </c>
      <c r="I142" s="107"/>
      <c r="J142" s="107"/>
      <c r="K142" s="142">
        <f>SUMPRODUCT($J$124:$P$124,$J$125:$P$125)</f>
        <v>0.64220249947299946</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8"/>
        <v>4</v>
      </c>
      <c r="D143" s="84"/>
      <c r="E143" s="79"/>
      <c r="F143" s="79"/>
      <c r="G143" s="84"/>
      <c r="H143" s="144" t="s">
        <v>2436</v>
      </c>
      <c r="I143" s="145"/>
      <c r="J143" s="145"/>
      <c r="K143" s="361">
        <f>K141/K142</f>
        <v>0.61615911656510058</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44"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44"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44"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44" outlineLevel="1" collapsed="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44" ht="5.0999999999999996" hidden="1"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44" hidden="1"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c r="AN166" t="s">
        <v>2490</v>
      </c>
    </row>
    <row r="167" spans="1:44" hidden="1"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c r="AN167" t="s">
        <v>2491</v>
      </c>
    </row>
    <row r="168" spans="1:44" ht="30" hidden="1"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418" t="s">
        <v>308</v>
      </c>
      <c r="V168" s="419"/>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c r="AN168" t="s">
        <v>330</v>
      </c>
      <c r="AO168" t="s">
        <v>2492</v>
      </c>
      <c r="AP168" t="s">
        <v>2493</v>
      </c>
      <c r="AQ168" t="s">
        <v>1315</v>
      </c>
      <c r="AR168" t="s">
        <v>2489</v>
      </c>
    </row>
    <row r="169" spans="1:44" hidden="1"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382">
        <f>316/461</f>
        <v>0.68546637744034711</v>
      </c>
      <c r="S169" s="158">
        <v>1</v>
      </c>
      <c r="T169" s="382">
        <f>614/461</f>
        <v>1.331887201735358</v>
      </c>
      <c r="U169" s="155">
        <v>93</v>
      </c>
      <c r="V169" s="378">
        <f>FORECAST(U169,$R169:$T169,$R$168:$T$168)</f>
        <v>1.469052783803326</v>
      </c>
      <c r="W169" s="160">
        <f t="shared" ref="W169:W176" ca="1" si="29">MAX(OFFSET($J$184,$E169*i_s5_len,0,i_s5_len,COUNTA($J$180:$O$180)))</f>
        <v>6.8</v>
      </c>
      <c r="X169" s="160">
        <f t="shared" ref="X169:X176" ca="1" si="30">W169/V169</f>
        <v>4.6288329969975885</v>
      </c>
      <c r="Y169" s="161" t="s">
        <v>314</v>
      </c>
      <c r="Z169" s="156">
        <v>3</v>
      </c>
      <c r="AA169" s="162">
        <v>0.05</v>
      </c>
      <c r="AB169" s="156">
        <v>0.17</v>
      </c>
      <c r="AC169" s="156"/>
      <c r="AD169" s="162">
        <v>0.02</v>
      </c>
      <c r="AE169" s="163">
        <v>4.4999999999999997E-3</v>
      </c>
      <c r="AF169" s="158">
        <f t="shared" ref="AF169:AG176" si="31">SUMIFS($Z169:$AE169,$Z$168:$AE$168,AF$168)</f>
        <v>3.17</v>
      </c>
      <c r="AG169" s="164">
        <f t="shared" si="31"/>
        <v>7.4500000000000011E-2</v>
      </c>
      <c r="AH169" s="84"/>
      <c r="AI169" s="66"/>
      <c r="AJ169" s="54"/>
      <c r="AK169" s="54"/>
      <c r="AL169" s="54"/>
      <c r="AN169" s="399" t="str">
        <f>$H169</f>
        <v>Prime Lamb grid (0)</v>
      </c>
      <c r="AO169" s="400">
        <v>85</v>
      </c>
      <c r="AP169" s="387">
        <f>IFERROR(MIN(2,MATCH($AO169,i_salep_percentile_range_s4,1)),1)-1</f>
        <v>1</v>
      </c>
      <c r="AQ169" s="388">
        <f t="shared" ref="AQ169:AQ176" ca="1" si="32">_xlfn.FORECAST.LINEAR($AO$169,OFFSET($R169:$T169,0,$AP$169,1,2),OFFSET(i_salep_percentile_range_s4,0,$AP$169,1,2))</f>
        <v>1.3872017353579178</v>
      </c>
      <c r="AR169" s="401">
        <f ca="1">$X169*$AQ169</f>
        <v>6.4211251661170463</v>
      </c>
    </row>
    <row r="170" spans="1:44" hidden="1" outlineLevel="3" x14ac:dyDescent="0.25">
      <c r="A170" s="54"/>
      <c r="B170" s="63"/>
      <c r="C170" s="98">
        <f t="shared" ref="C170:C177" si="33">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246">
        <f>282/450</f>
        <v>0.62666666666666671</v>
      </c>
      <c r="S170" s="107">
        <v>1</v>
      </c>
      <c r="T170" s="246">
        <f>592/450</f>
        <v>1.3155555555555556</v>
      </c>
      <c r="U170" s="138">
        <v>96</v>
      </c>
      <c r="V170" s="379">
        <f t="shared" ref="V170:V176" si="34">FORECAST(U170,$R170:$T170,$R$168:$T$168)</f>
        <v>1.5088888888888889</v>
      </c>
      <c r="W170" s="167">
        <f t="shared" ca="1" si="29"/>
        <v>6.8</v>
      </c>
      <c r="X170" s="167">
        <f t="shared" ca="1" si="30"/>
        <v>4.5066273932253313</v>
      </c>
      <c r="Y170" s="168" t="s">
        <v>314</v>
      </c>
      <c r="Z170" s="169">
        <v>3</v>
      </c>
      <c r="AA170" s="170">
        <v>0.05</v>
      </c>
      <c r="AB170" s="169">
        <v>0.17</v>
      </c>
      <c r="AC170" s="169"/>
      <c r="AD170" s="170">
        <v>0.02</v>
      </c>
      <c r="AE170" s="171">
        <v>4.4999999999999997E-3</v>
      </c>
      <c r="AF170" s="172">
        <f t="shared" si="31"/>
        <v>3.17</v>
      </c>
      <c r="AG170" s="173">
        <f t="shared" si="31"/>
        <v>7.4500000000000011E-2</v>
      </c>
      <c r="AH170" s="84"/>
      <c r="AI170" s="66"/>
      <c r="AJ170" s="54"/>
      <c r="AK170" s="54"/>
      <c r="AL170" s="54"/>
      <c r="AN170" s="402" t="str">
        <f t="shared" ref="AN170:AN176" si="35">$H170</f>
        <v>Air freight lamb grid (1)</v>
      </c>
      <c r="AO170" s="391"/>
      <c r="AP170" s="391"/>
      <c r="AQ170" s="392">
        <f t="shared" ca="1" si="32"/>
        <v>1.3681481481481481</v>
      </c>
      <c r="AR170" s="403">
        <f t="shared" ref="AR170:AR176" ca="1" si="36">$X170*$AQ170</f>
        <v>6.1657339224349528</v>
      </c>
    </row>
    <row r="171" spans="1:44" hidden="1" outlineLevel="3" x14ac:dyDescent="0.25">
      <c r="A171" s="54"/>
      <c r="B171" s="63"/>
      <c r="C171" s="98">
        <f t="shared" si="33"/>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246">
        <f>271/422</f>
        <v>0.64218009478672988</v>
      </c>
      <c r="S171" s="107">
        <v>1</v>
      </c>
      <c r="T171" s="246">
        <f>547/422</f>
        <v>1.2962085308056872</v>
      </c>
      <c r="U171" s="138">
        <v>99</v>
      </c>
      <c r="V171" s="379">
        <f t="shared" si="34"/>
        <v>1.5135860979462874</v>
      </c>
      <c r="W171" s="167">
        <f t="shared" ca="1" si="29"/>
        <v>6.4</v>
      </c>
      <c r="X171" s="167">
        <f t="shared" ca="1" si="30"/>
        <v>4.2283686462790948</v>
      </c>
      <c r="Y171" s="168" t="s">
        <v>314</v>
      </c>
      <c r="Z171" s="169">
        <v>3</v>
      </c>
      <c r="AA171" s="170">
        <v>0.05</v>
      </c>
      <c r="AB171" s="169">
        <v>0.17</v>
      </c>
      <c r="AC171" s="169"/>
      <c r="AD171" s="170">
        <v>0.02</v>
      </c>
      <c r="AE171" s="171">
        <v>4.4999999999999997E-3</v>
      </c>
      <c r="AF171" s="172">
        <f t="shared" si="31"/>
        <v>3.17</v>
      </c>
      <c r="AG171" s="173">
        <f t="shared" si="31"/>
        <v>7.4500000000000011E-2</v>
      </c>
      <c r="AH171" s="84"/>
      <c r="AI171" s="66"/>
      <c r="AJ171" s="54"/>
      <c r="AK171" s="54"/>
      <c r="AL171" s="54"/>
      <c r="AN171" s="402" t="str">
        <f t="shared" si="35"/>
        <v>Store lamb grid (2)</v>
      </c>
      <c r="AO171" s="391"/>
      <c r="AP171" s="391"/>
      <c r="AQ171" s="392">
        <f t="shared" ca="1" si="32"/>
        <v>1.3455766192733019</v>
      </c>
      <c r="AR171" s="403">
        <f t="shared" ca="1" si="36"/>
        <v>5.6895939881014526</v>
      </c>
    </row>
    <row r="172" spans="1:44" hidden="1" outlineLevel="3" x14ac:dyDescent="0.25">
      <c r="A172" s="54"/>
      <c r="B172" s="63"/>
      <c r="C172" s="98">
        <f t="shared" si="33"/>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246">
        <v>0.65</v>
      </c>
      <c r="S172" s="107">
        <v>1</v>
      </c>
      <c r="T172" s="246">
        <v>1.3</v>
      </c>
      <c r="U172" s="138">
        <v>90</v>
      </c>
      <c r="V172" s="379">
        <f t="shared" si="34"/>
        <v>1.4166666666666667</v>
      </c>
      <c r="W172" s="167">
        <f t="shared" ca="1" si="29"/>
        <v>5.2</v>
      </c>
      <c r="X172" s="167">
        <f t="shared" ca="1" si="30"/>
        <v>3.6705882352941175</v>
      </c>
      <c r="Y172" s="168" t="s">
        <v>314</v>
      </c>
      <c r="Z172" s="169">
        <v>3</v>
      </c>
      <c r="AA172" s="170">
        <v>0.05</v>
      </c>
      <c r="AB172" s="169">
        <v>0.17</v>
      </c>
      <c r="AC172" s="169">
        <v>0.2</v>
      </c>
      <c r="AD172" s="169"/>
      <c r="AE172" s="171">
        <v>4.4999999999999997E-3</v>
      </c>
      <c r="AF172" s="172">
        <f t="shared" si="31"/>
        <v>3.37</v>
      </c>
      <c r="AG172" s="173">
        <f t="shared" si="31"/>
        <v>5.45E-2</v>
      </c>
      <c r="AH172" s="84"/>
      <c r="AI172" s="66"/>
      <c r="AJ172" s="54"/>
      <c r="AK172" s="54"/>
      <c r="AL172" s="54"/>
      <c r="AN172" s="402" t="str">
        <f t="shared" si="35"/>
        <v>Yearling grid (3)</v>
      </c>
      <c r="AO172" s="391"/>
      <c r="AP172" s="391"/>
      <c r="AQ172" s="392">
        <f t="shared" ca="1" si="32"/>
        <v>1.3499999999999999</v>
      </c>
      <c r="AR172" s="403">
        <f t="shared" ca="1" si="36"/>
        <v>4.9552941176470577</v>
      </c>
    </row>
    <row r="173" spans="1:44" hidden="1" outlineLevel="3" x14ac:dyDescent="0.25">
      <c r="A173" s="54"/>
      <c r="B173" s="63"/>
      <c r="C173" s="98">
        <f t="shared" si="33"/>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246">
        <v>0.65</v>
      </c>
      <c r="S173" s="107">
        <v>1</v>
      </c>
      <c r="T173" s="246">
        <v>1.3</v>
      </c>
      <c r="U173" s="138">
        <v>90</v>
      </c>
      <c r="V173" s="379">
        <f t="shared" si="34"/>
        <v>1.4166666666666667</v>
      </c>
      <c r="W173" s="167">
        <f t="shared" ca="1" si="29"/>
        <v>120</v>
      </c>
      <c r="X173" s="167">
        <f t="shared" ca="1" si="30"/>
        <v>84.705882352941174</v>
      </c>
      <c r="Y173" s="168" t="s">
        <v>320</v>
      </c>
      <c r="Z173" s="169">
        <v>5</v>
      </c>
      <c r="AA173" s="170">
        <v>0.05</v>
      </c>
      <c r="AB173" s="169">
        <v>0.17</v>
      </c>
      <c r="AC173" s="169">
        <v>0.2</v>
      </c>
      <c r="AD173" s="169"/>
      <c r="AE173" s="171">
        <v>4.4999999999999997E-3</v>
      </c>
      <c r="AF173" s="172">
        <f t="shared" si="31"/>
        <v>5.37</v>
      </c>
      <c r="AG173" s="173">
        <f t="shared" si="31"/>
        <v>5.45E-2</v>
      </c>
      <c r="AH173" s="84"/>
      <c r="AI173" s="66"/>
      <c r="AJ173" s="54"/>
      <c r="AK173" s="54"/>
      <c r="AL173" s="54"/>
      <c r="AN173" s="402" t="str">
        <f t="shared" si="35"/>
        <v>Export wether grid (4)</v>
      </c>
      <c r="AO173" s="391"/>
      <c r="AP173" s="391"/>
      <c r="AQ173" s="392">
        <f t="shared" ca="1" si="32"/>
        <v>1.3499999999999999</v>
      </c>
      <c r="AR173" s="403">
        <f t="shared" ca="1" si="36"/>
        <v>114.35294117647058</v>
      </c>
    </row>
    <row r="174" spans="1:44" hidden="1" outlineLevel="3" x14ac:dyDescent="0.25">
      <c r="A174" s="54"/>
      <c r="B174" s="63"/>
      <c r="C174" s="98">
        <f t="shared" si="33"/>
        <v>4</v>
      </c>
      <c r="D174" s="84"/>
      <c r="E174" s="79">
        <v>5</v>
      </c>
      <c r="F174" s="79"/>
      <c r="G174" s="84"/>
      <c r="H174" s="87" t="s">
        <v>321</v>
      </c>
      <c r="I174" s="108" t="b">
        <v>0</v>
      </c>
      <c r="J174" s="108" t="b">
        <v>1</v>
      </c>
      <c r="K174" s="108" t="b">
        <v>0</v>
      </c>
      <c r="L174" s="110">
        <v>1</v>
      </c>
      <c r="M174" s="110">
        <v>2</v>
      </c>
      <c r="N174" s="110">
        <v>20</v>
      </c>
      <c r="O174" s="166">
        <v>0.2</v>
      </c>
      <c r="P174" s="166">
        <v>0.2</v>
      </c>
      <c r="Q174" s="166">
        <v>-0.02</v>
      </c>
      <c r="R174" s="246">
        <v>0.65</v>
      </c>
      <c r="S174" s="107">
        <v>1</v>
      </c>
      <c r="T174" s="246">
        <v>1.3</v>
      </c>
      <c r="U174" s="138">
        <v>90</v>
      </c>
      <c r="V174" s="379">
        <f t="shared" si="34"/>
        <v>1.4166666666666667</v>
      </c>
      <c r="W174" s="167">
        <f t="shared" ca="1" si="29"/>
        <v>140</v>
      </c>
      <c r="X174" s="167">
        <f t="shared" ca="1" si="30"/>
        <v>98.823529411764696</v>
      </c>
      <c r="Y174" s="168" t="s">
        <v>322</v>
      </c>
      <c r="Z174" s="169">
        <v>3</v>
      </c>
      <c r="AA174" s="170">
        <v>0.05</v>
      </c>
      <c r="AB174" s="169">
        <f>0.17+0.79</f>
        <v>0.96000000000000008</v>
      </c>
      <c r="AC174" s="169">
        <v>0.2</v>
      </c>
      <c r="AD174" s="169"/>
      <c r="AE174" s="171">
        <v>4.4999999999999997E-3</v>
      </c>
      <c r="AF174" s="172">
        <f t="shared" si="31"/>
        <v>4.16</v>
      </c>
      <c r="AG174" s="173">
        <f t="shared" si="31"/>
        <v>5.45E-2</v>
      </c>
      <c r="AH174" s="84"/>
      <c r="AI174" s="66"/>
      <c r="AJ174" s="54"/>
      <c r="AK174" s="54"/>
      <c r="AL174" s="54"/>
      <c r="AN174" s="402" t="str">
        <f t="shared" si="35"/>
        <v>Breeder grid (5)</v>
      </c>
      <c r="AO174" s="391"/>
      <c r="AP174" s="391"/>
      <c r="AQ174" s="392">
        <f t="shared" ca="1" si="32"/>
        <v>1.3499999999999999</v>
      </c>
      <c r="AR174" s="403">
        <f t="shared" ca="1" si="36"/>
        <v>133.41176470588232</v>
      </c>
    </row>
    <row r="175" spans="1:44" hidden="1" outlineLevel="3" x14ac:dyDescent="0.25">
      <c r="A175" s="54"/>
      <c r="B175" s="63"/>
      <c r="C175" s="98">
        <f t="shared" si="33"/>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383">
        <f>148/265</f>
        <v>0.55849056603773584</v>
      </c>
      <c r="S175" s="151">
        <v>1</v>
      </c>
      <c r="T175" s="383">
        <f>406/265</f>
        <v>1.5320754716981133</v>
      </c>
      <c r="U175" s="176">
        <v>99</v>
      </c>
      <c r="V175" s="380">
        <f t="shared" si="34"/>
        <v>1.8252830188679245</v>
      </c>
      <c r="W175" s="178">
        <f t="shared" ca="1" si="29"/>
        <v>5.2</v>
      </c>
      <c r="X175" s="178">
        <f t="shared" ca="1" si="30"/>
        <v>2.8488732685548896</v>
      </c>
      <c r="Y175" s="179" t="s">
        <v>322</v>
      </c>
      <c r="Z175" s="180">
        <v>3</v>
      </c>
      <c r="AA175" s="181">
        <v>0.05</v>
      </c>
      <c r="AB175" s="180">
        <f t="shared" ref="AB175:AB176" si="37">0.17+0.79</f>
        <v>0.96000000000000008</v>
      </c>
      <c r="AC175" s="180">
        <v>0.2</v>
      </c>
      <c r="AD175" s="180"/>
      <c r="AE175" s="182">
        <v>4.4999999999999997E-3</v>
      </c>
      <c r="AF175" s="183">
        <f t="shared" si="31"/>
        <v>4.16</v>
      </c>
      <c r="AG175" s="184">
        <f t="shared" si="31"/>
        <v>5.45E-2</v>
      </c>
      <c r="AH175" s="84"/>
      <c r="AI175" s="66"/>
      <c r="AJ175" s="54"/>
      <c r="AK175" s="54"/>
      <c r="AL175" s="54"/>
      <c r="AN175" s="402" t="str">
        <f t="shared" si="35"/>
        <v>Mutton grid (6)</v>
      </c>
      <c r="AO175" s="391"/>
      <c r="AP175" s="391"/>
      <c r="AQ175" s="392">
        <f t="shared" ca="1" si="32"/>
        <v>1.6207547169811323</v>
      </c>
      <c r="AR175" s="403">
        <f t="shared" ca="1" si="36"/>
        <v>4.6173247880917936</v>
      </c>
    </row>
    <row r="176" spans="1:44" hidden="1" outlineLevel="3" x14ac:dyDescent="0.25">
      <c r="A176" s="54"/>
      <c r="B176" s="63"/>
      <c r="C176" s="98">
        <f t="shared" si="33"/>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384">
        <v>0.65</v>
      </c>
      <c r="S176" s="189">
        <v>1</v>
      </c>
      <c r="T176" s="384">
        <v>1.3</v>
      </c>
      <c r="U176" s="186">
        <v>90</v>
      </c>
      <c r="V176" s="381">
        <f t="shared" si="34"/>
        <v>1.4166666666666667</v>
      </c>
      <c r="W176" s="190">
        <f t="shared" ca="1" si="29"/>
        <v>2</v>
      </c>
      <c r="X176" s="190">
        <f t="shared" ca="1" si="30"/>
        <v>1.4117647058823528</v>
      </c>
      <c r="Y176" s="191" t="s">
        <v>322</v>
      </c>
      <c r="Z176" s="187">
        <v>3</v>
      </c>
      <c r="AA176" s="192">
        <v>0.05</v>
      </c>
      <c r="AB176" s="187">
        <f t="shared" si="37"/>
        <v>0.96000000000000008</v>
      </c>
      <c r="AC176" s="187">
        <v>0.2</v>
      </c>
      <c r="AD176" s="187"/>
      <c r="AE176" s="193">
        <v>4.4999999999999997E-3</v>
      </c>
      <c r="AF176" s="189">
        <f t="shared" si="31"/>
        <v>4.16</v>
      </c>
      <c r="AG176" s="194">
        <f t="shared" si="31"/>
        <v>5.45E-2</v>
      </c>
      <c r="AH176" s="84"/>
      <c r="AI176" s="66"/>
      <c r="AJ176" s="54"/>
      <c r="AK176" s="54"/>
      <c r="AL176" s="54"/>
      <c r="AN176" s="404" t="str">
        <f t="shared" si="35"/>
        <v>Ram grid (7)</v>
      </c>
      <c r="AO176" s="395"/>
      <c r="AP176" s="395"/>
      <c r="AQ176" s="396">
        <f t="shared" ca="1" si="32"/>
        <v>1.3499999999999999</v>
      </c>
      <c r="AR176" s="405">
        <f t="shared" ca="1" si="36"/>
        <v>1.9058823529411761</v>
      </c>
    </row>
    <row r="177" spans="1:38" hidden="1" outlineLevel="3" x14ac:dyDescent="0.25">
      <c r="A177" s="54"/>
      <c r="B177" s="63"/>
      <c r="C177" s="98">
        <f t="shared" si="33"/>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collapsed="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hidden="1"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hidden="1"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hidden="1"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hidden="1"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2448</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hidden="1"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hidden="1"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hidden="1" outlineLevel="3" x14ac:dyDescent="0.25">
      <c r="A185" s="54"/>
      <c r="B185" s="63"/>
      <c r="C185" s="98">
        <f t="shared" ref="C185:C191" si="38">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hidden="1" outlineLevel="3" x14ac:dyDescent="0.25">
      <c r="A186" s="54"/>
      <c r="B186" s="63"/>
      <c r="C186" s="98">
        <f t="shared" si="38"/>
        <v>4</v>
      </c>
      <c r="D186" s="84"/>
      <c r="E186" s="79">
        <f t="shared" ref="E186:F191" si="39">E185</f>
        <v>0</v>
      </c>
      <c r="F186" s="79">
        <f t="shared" si="39"/>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hidden="1" outlineLevel="3" x14ac:dyDescent="0.25">
      <c r="A187" s="54"/>
      <c r="B187" s="63"/>
      <c r="C187" s="98">
        <f t="shared" si="38"/>
        <v>4</v>
      </c>
      <c r="D187" s="84"/>
      <c r="E187" s="79">
        <f t="shared" si="39"/>
        <v>0</v>
      </c>
      <c r="F187" s="79">
        <f t="shared" si="39"/>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hidden="1" outlineLevel="3" x14ac:dyDescent="0.25">
      <c r="A188" s="54"/>
      <c r="B188" s="63"/>
      <c r="C188" s="98">
        <f t="shared" si="38"/>
        <v>4</v>
      </c>
      <c r="D188" s="84"/>
      <c r="E188" s="79">
        <f t="shared" si="39"/>
        <v>0</v>
      </c>
      <c r="F188" s="79">
        <f t="shared" si="39"/>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hidden="1" outlineLevel="3" x14ac:dyDescent="0.25">
      <c r="A189" s="54"/>
      <c r="B189" s="63"/>
      <c r="C189" s="98">
        <f t="shared" si="38"/>
        <v>4</v>
      </c>
      <c r="D189" s="84"/>
      <c r="E189" s="79">
        <f t="shared" si="39"/>
        <v>0</v>
      </c>
      <c r="F189" s="79">
        <f t="shared" si="39"/>
        <v>0</v>
      </c>
      <c r="G189" s="84"/>
      <c r="H189" s="87"/>
      <c r="I189" s="197">
        <f t="shared" ref="I189:N190" si="40">I188</f>
        <v>31.1</v>
      </c>
      <c r="J189" s="210">
        <f t="shared" si="40"/>
        <v>4</v>
      </c>
      <c r="K189" s="110">
        <f t="shared" si="40"/>
        <v>5</v>
      </c>
      <c r="L189" s="110">
        <f t="shared" si="40"/>
        <v>5</v>
      </c>
      <c r="M189" s="110">
        <f t="shared" si="40"/>
        <v>5</v>
      </c>
      <c r="N189" s="211">
        <f t="shared" si="40"/>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hidden="1" outlineLevel="3" x14ac:dyDescent="0.25">
      <c r="A190" s="54"/>
      <c r="B190" s="63"/>
      <c r="C190" s="98">
        <f t="shared" si="38"/>
        <v>4</v>
      </c>
      <c r="D190" s="84"/>
      <c r="E190" s="79">
        <f t="shared" si="39"/>
        <v>0</v>
      </c>
      <c r="F190" s="79">
        <f t="shared" si="39"/>
        <v>0</v>
      </c>
      <c r="G190" s="84"/>
      <c r="H190" s="87"/>
      <c r="I190" s="197">
        <f t="shared" si="40"/>
        <v>31.1</v>
      </c>
      <c r="J190" s="218">
        <f t="shared" si="40"/>
        <v>4</v>
      </c>
      <c r="K190" s="187">
        <f t="shared" si="40"/>
        <v>5</v>
      </c>
      <c r="L190" s="187">
        <f t="shared" si="40"/>
        <v>5</v>
      </c>
      <c r="M190" s="187">
        <f t="shared" si="40"/>
        <v>5</v>
      </c>
      <c r="N190" s="219">
        <f t="shared" si="40"/>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hidden="1" outlineLevel="3" x14ac:dyDescent="0.25">
      <c r="A191" s="54"/>
      <c r="B191" s="63"/>
      <c r="C191" s="98">
        <f t="shared" si="38"/>
        <v>4</v>
      </c>
      <c r="D191" s="84"/>
      <c r="E191" s="79">
        <f t="shared" si="39"/>
        <v>0</v>
      </c>
      <c r="F191" s="79">
        <f t="shared" si="39"/>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hidden="1"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hidden="1" outlineLevel="3" x14ac:dyDescent="0.25">
      <c r="A193" s="54"/>
      <c r="B193" s="63"/>
      <c r="C193" s="98">
        <f t="shared" ref="C193:C199" si="41">INT($C$153)+3</f>
        <v>4</v>
      </c>
      <c r="D193" s="84"/>
      <c r="E193" s="79"/>
      <c r="F193" s="79">
        <f t="shared" ref="F193:F247" si="42">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hidden="1" outlineLevel="3" x14ac:dyDescent="0.25">
      <c r="A194" s="54"/>
      <c r="B194" s="63"/>
      <c r="C194" s="98">
        <f t="shared" si="41"/>
        <v>4</v>
      </c>
      <c r="D194" s="84"/>
      <c r="E194" s="79"/>
      <c r="F194" s="79">
        <f t="shared" si="42"/>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hidden="1" outlineLevel="3" x14ac:dyDescent="0.25">
      <c r="A195" s="54"/>
      <c r="B195" s="63"/>
      <c r="C195" s="98">
        <f t="shared" si="41"/>
        <v>4</v>
      </c>
      <c r="D195" s="84"/>
      <c r="E195" s="79"/>
      <c r="F195" s="79">
        <f t="shared" si="42"/>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hidden="1" outlineLevel="3" x14ac:dyDescent="0.25">
      <c r="A196" s="54"/>
      <c r="B196" s="63"/>
      <c r="C196" s="98">
        <f t="shared" si="41"/>
        <v>4</v>
      </c>
      <c r="D196" s="84"/>
      <c r="E196" s="79"/>
      <c r="F196" s="79">
        <f t="shared" si="42"/>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hidden="1" outlineLevel="3" x14ac:dyDescent="0.25">
      <c r="A197" s="54"/>
      <c r="B197" s="63"/>
      <c r="C197" s="98">
        <f t="shared" si="41"/>
        <v>4</v>
      </c>
      <c r="D197" s="84"/>
      <c r="E197" s="79"/>
      <c r="F197" s="79">
        <f t="shared" si="42"/>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hidden="1" outlineLevel="3" x14ac:dyDescent="0.25">
      <c r="A198" s="54"/>
      <c r="B198" s="63"/>
      <c r="C198" s="98">
        <f t="shared" si="41"/>
        <v>4</v>
      </c>
      <c r="D198" s="84"/>
      <c r="E198" s="79"/>
      <c r="F198" s="79">
        <f t="shared" si="42"/>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hidden="1" outlineLevel="3" x14ac:dyDescent="0.25">
      <c r="A199" s="54"/>
      <c r="B199" s="63"/>
      <c r="C199" s="98">
        <f t="shared" si="41"/>
        <v>4</v>
      </c>
      <c r="D199" s="84"/>
      <c r="E199" s="79"/>
      <c r="F199" s="79">
        <f t="shared" si="42"/>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hidden="1"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hidden="1" outlineLevel="3" x14ac:dyDescent="0.25">
      <c r="A201" s="54"/>
      <c r="B201" s="63"/>
      <c r="C201" s="98">
        <f t="shared" ref="C201:C207" si="43">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hidden="1" outlineLevel="3" x14ac:dyDescent="0.25">
      <c r="A202" s="54"/>
      <c r="B202" s="63"/>
      <c r="C202" s="98">
        <f t="shared" si="43"/>
        <v>4</v>
      </c>
      <c r="D202" s="84"/>
      <c r="E202" s="79"/>
      <c r="F202" s="79">
        <f t="shared" si="42"/>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hidden="1" outlineLevel="3" x14ac:dyDescent="0.25">
      <c r="A203" s="54"/>
      <c r="B203" s="63"/>
      <c r="C203" s="98">
        <f t="shared" si="43"/>
        <v>4</v>
      </c>
      <c r="D203" s="84"/>
      <c r="E203" s="79"/>
      <c r="F203" s="79">
        <f t="shared" si="42"/>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hidden="1" outlineLevel="3" x14ac:dyDescent="0.25">
      <c r="A204" s="54"/>
      <c r="B204" s="63"/>
      <c r="C204" s="98">
        <f t="shared" si="43"/>
        <v>4</v>
      </c>
      <c r="D204" s="84"/>
      <c r="E204" s="79"/>
      <c r="F204" s="79">
        <f t="shared" si="42"/>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hidden="1" outlineLevel="3" x14ac:dyDescent="0.25">
      <c r="A205" s="54"/>
      <c r="B205" s="63"/>
      <c r="C205" s="98">
        <f t="shared" si="43"/>
        <v>4</v>
      </c>
      <c r="D205" s="84"/>
      <c r="E205" s="79"/>
      <c r="F205" s="79">
        <f t="shared" si="42"/>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hidden="1" outlineLevel="3" x14ac:dyDescent="0.25">
      <c r="A206" s="54"/>
      <c r="B206" s="63"/>
      <c r="C206" s="98">
        <f t="shared" si="43"/>
        <v>4</v>
      </c>
      <c r="D206" s="84"/>
      <c r="E206" s="79"/>
      <c r="F206" s="79">
        <f t="shared" si="42"/>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hidden="1" outlineLevel="3" x14ac:dyDescent="0.25">
      <c r="A207" s="54"/>
      <c r="B207" s="63"/>
      <c r="C207" s="98">
        <f t="shared" si="43"/>
        <v>4</v>
      </c>
      <c r="D207" s="84"/>
      <c r="E207" s="79"/>
      <c r="F207" s="79">
        <f t="shared" si="42"/>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hidden="1" outlineLevel="2" x14ac:dyDescent="0.25">
      <c r="A208" s="54"/>
      <c r="B208" s="63"/>
      <c r="C208" s="98">
        <f>INT($C$153)+2</f>
        <v>3</v>
      </c>
      <c r="D208" s="84"/>
      <c r="E208" s="79">
        <v>3</v>
      </c>
      <c r="F208" s="79">
        <f>E208</f>
        <v>3</v>
      </c>
      <c r="G208" s="84"/>
      <c r="H208" s="107" t="str">
        <f>INDEX($H$169:$H$176,$E208+1,1)</f>
        <v>Yearling grid (3)</v>
      </c>
      <c r="I208" s="197">
        <f t="shared" ref="I208:N214" si="44">I232</f>
        <v>10.1</v>
      </c>
      <c r="J208" s="198">
        <f t="shared" si="44"/>
        <v>3</v>
      </c>
      <c r="K208" s="156">
        <f t="shared" si="44"/>
        <v>3</v>
      </c>
      <c r="L208" s="156">
        <f t="shared" si="44"/>
        <v>3</v>
      </c>
      <c r="M208" s="156">
        <f t="shared" si="44"/>
        <v>3</v>
      </c>
      <c r="N208" s="199">
        <f t="shared" si="44"/>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hidden="1" outlineLevel="3" x14ac:dyDescent="0.25">
      <c r="A209" s="54"/>
      <c r="B209" s="63"/>
      <c r="C209" s="98">
        <f t="shared" ref="C209:C215" si="45">INT($C$153)+3</f>
        <v>4</v>
      </c>
      <c r="D209" s="84"/>
      <c r="E209" s="79"/>
      <c r="F209" s="79">
        <f>F208</f>
        <v>3</v>
      </c>
      <c r="G209" s="84"/>
      <c r="H209" s="209" t="str">
        <f>INDEX($M$161:$M$163,INDEX(i_salep_price_type_s7,$F209+1,1)+1,1)&amp;INDEX($L$161:$L$163,INDEX(ia_s8_s7,$F209+1,1)+1,1)</f>
        <v>$/kg DW, DW - Fat score</v>
      </c>
      <c r="I209" s="197">
        <f t="shared" si="44"/>
        <v>14.1</v>
      </c>
      <c r="J209" s="210">
        <f t="shared" si="44"/>
        <v>4.4000000000000004</v>
      </c>
      <c r="K209" s="110">
        <f t="shared" si="44"/>
        <v>4.4000000000000004</v>
      </c>
      <c r="L209" s="110">
        <f t="shared" si="44"/>
        <v>4.4000000000000004</v>
      </c>
      <c r="M209" s="110">
        <f t="shared" si="44"/>
        <v>4.4000000000000004</v>
      </c>
      <c r="N209" s="211">
        <f t="shared" si="44"/>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hidden="1" outlineLevel="3" x14ac:dyDescent="0.25">
      <c r="A210" s="54"/>
      <c r="B210" s="63"/>
      <c r="C210" s="98">
        <f t="shared" si="45"/>
        <v>4</v>
      </c>
      <c r="D210" s="84"/>
      <c r="E210" s="79"/>
      <c r="F210" s="79">
        <f t="shared" si="42"/>
        <v>3</v>
      </c>
      <c r="G210" s="84"/>
      <c r="H210" s="228" t="s">
        <v>336</v>
      </c>
      <c r="I210" s="197">
        <f t="shared" si="44"/>
        <v>18.100000000000001</v>
      </c>
      <c r="J210" s="210">
        <f t="shared" si="44"/>
        <v>5</v>
      </c>
      <c r="K210" s="110">
        <f t="shared" si="44"/>
        <v>5.2</v>
      </c>
      <c r="L210" s="110">
        <f t="shared" si="44"/>
        <v>5.2</v>
      </c>
      <c r="M210" s="110">
        <f t="shared" si="44"/>
        <v>5.2</v>
      </c>
      <c r="N210" s="211">
        <f t="shared" si="44"/>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hidden="1" outlineLevel="3" x14ac:dyDescent="0.25">
      <c r="A211" s="54"/>
      <c r="B211" s="63"/>
      <c r="C211" s="98">
        <f t="shared" si="45"/>
        <v>4</v>
      </c>
      <c r="D211" s="84"/>
      <c r="E211" s="79"/>
      <c r="F211" s="79">
        <f t="shared" si="42"/>
        <v>3</v>
      </c>
      <c r="G211" s="84"/>
      <c r="H211" s="87"/>
      <c r="I211" s="197">
        <f t="shared" si="44"/>
        <v>35.1</v>
      </c>
      <c r="J211" s="210">
        <f t="shared" si="44"/>
        <v>4.5</v>
      </c>
      <c r="K211" s="110">
        <f t="shared" si="44"/>
        <v>4.9000000000000004</v>
      </c>
      <c r="L211" s="110">
        <f t="shared" si="44"/>
        <v>4.9000000000000004</v>
      </c>
      <c r="M211" s="110">
        <f t="shared" si="44"/>
        <v>4.9000000000000004</v>
      </c>
      <c r="N211" s="211">
        <f t="shared" si="44"/>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hidden="1" outlineLevel="3" x14ac:dyDescent="0.25">
      <c r="A212" s="54"/>
      <c r="B212" s="63"/>
      <c r="C212" s="98">
        <f t="shared" si="45"/>
        <v>4</v>
      </c>
      <c r="D212" s="84"/>
      <c r="E212" s="79"/>
      <c r="F212" s="79">
        <f t="shared" si="42"/>
        <v>3</v>
      </c>
      <c r="G212" s="84"/>
      <c r="H212" s="87"/>
      <c r="I212" s="197">
        <f t="shared" si="44"/>
        <v>40.1</v>
      </c>
      <c r="J212" s="210">
        <f t="shared" si="44"/>
        <v>4.4000000000000004</v>
      </c>
      <c r="K212" s="110">
        <f t="shared" si="44"/>
        <v>4.5999999999999996</v>
      </c>
      <c r="L212" s="110">
        <f t="shared" si="44"/>
        <v>4.5999999999999996</v>
      </c>
      <c r="M212" s="110">
        <f t="shared" si="44"/>
        <v>4.5999999999999996</v>
      </c>
      <c r="N212" s="211">
        <f t="shared" si="44"/>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hidden="1" outlineLevel="3" x14ac:dyDescent="0.25">
      <c r="A213" s="54"/>
      <c r="B213" s="63"/>
      <c r="C213" s="98">
        <f t="shared" si="45"/>
        <v>4</v>
      </c>
      <c r="D213" s="84"/>
      <c r="E213" s="79"/>
      <c r="F213" s="79">
        <f t="shared" si="42"/>
        <v>3</v>
      </c>
      <c r="G213" s="84"/>
      <c r="H213" s="87"/>
      <c r="I213" s="197">
        <f t="shared" si="44"/>
        <v>45.1</v>
      </c>
      <c r="J213" s="210">
        <f t="shared" si="44"/>
        <v>4</v>
      </c>
      <c r="K213" s="110">
        <f t="shared" si="44"/>
        <v>4</v>
      </c>
      <c r="L213" s="110">
        <f t="shared" si="44"/>
        <v>4</v>
      </c>
      <c r="M213" s="110">
        <f t="shared" si="44"/>
        <v>4</v>
      </c>
      <c r="N213" s="211">
        <f t="shared" si="44"/>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hidden="1" outlineLevel="3" x14ac:dyDescent="0.25">
      <c r="A214" s="54"/>
      <c r="B214" s="63"/>
      <c r="C214" s="98">
        <f t="shared" si="45"/>
        <v>4</v>
      </c>
      <c r="D214" s="84"/>
      <c r="E214" s="79"/>
      <c r="F214" s="79">
        <f t="shared" si="42"/>
        <v>3</v>
      </c>
      <c r="G214" s="84"/>
      <c r="H214" s="87"/>
      <c r="I214" s="197">
        <f t="shared" si="44"/>
        <v>45.1</v>
      </c>
      <c r="J214" s="218">
        <f t="shared" si="44"/>
        <v>4</v>
      </c>
      <c r="K214" s="187">
        <f t="shared" si="44"/>
        <v>4</v>
      </c>
      <c r="L214" s="187">
        <f t="shared" si="44"/>
        <v>4</v>
      </c>
      <c r="M214" s="187">
        <f t="shared" si="44"/>
        <v>4</v>
      </c>
      <c r="N214" s="219">
        <f t="shared" si="44"/>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hidden="1" outlineLevel="3" x14ac:dyDescent="0.25">
      <c r="A215" s="54"/>
      <c r="B215" s="63"/>
      <c r="C215" s="98">
        <f t="shared" si="45"/>
        <v>4</v>
      </c>
      <c r="D215" s="84"/>
      <c r="E215" s="79"/>
      <c r="F215" s="79">
        <f t="shared" si="42"/>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hidden="1"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$I216*2.5</f>
        <v>87.5</v>
      </c>
      <c r="O216" s="200">
        <v>0</v>
      </c>
      <c r="P216" s="201"/>
      <c r="Q216" s="202">
        <f>SQRT(J216*MAX($J216:$N216)/(MAX(J216:J222)*MAX($J216:$N222)))</f>
        <v>0.85391256382996661</v>
      </c>
      <c r="R216" s="203">
        <f>SQRT(K216*MAX($J216:$N216)/(MAX(K216:K222)*MAX($J216:$N222)))</f>
        <v>0.85391256382996661</v>
      </c>
      <c r="S216" s="203">
        <f>SQRT(L216*MAX($J216:$N216)/(MAX(L216:L222)*MAX($J216:$N222)))</f>
        <v>0.85391256382996661</v>
      </c>
      <c r="T216" s="203">
        <f>SQRT(M216*MAX($J216:$N216)/(MAX(M216:M222)*MAX($J216:$N222)))</f>
        <v>0.72916666666666663</v>
      </c>
      <c r="U216" s="204">
        <f>SQRT(N216*MAX($J216:$N216)/(MAX(N216:N222)*MAX($J216:$N222)))</f>
        <v>0.72916666666666663</v>
      </c>
      <c r="V216" s="205">
        <v>0</v>
      </c>
      <c r="W216" s="201"/>
      <c r="X216" s="206">
        <f>SQRT(J216*MAX(J216:J222)/(MAX($J216:$N216)*MAX($J216:$N222)))</f>
        <v>9.7590007294853312E-5</v>
      </c>
      <c r="Y216" s="207">
        <f>SQRT(K216*MAX(K216:K222)/(MAX($J216:$N216)*MAX($J216:$N222)))</f>
        <v>9.7590007294853312E-5</v>
      </c>
      <c r="Z216" s="207">
        <f>SQRT(L216*MAX(L216:L222)/(MAX($J216:$N216)*MAX($J216:$N222)))</f>
        <v>9.7590007294853312E-5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hidden="1" outlineLevel="3" x14ac:dyDescent="0.25">
      <c r="A217" s="54"/>
      <c r="B217" s="63"/>
      <c r="C217" s="98">
        <f t="shared" ref="C217:C223" si="46">INT($C$153)+3</f>
        <v>4</v>
      </c>
      <c r="D217" s="84"/>
      <c r="E217" s="79"/>
      <c r="F217" s="79">
        <f>F216</f>
        <v>4</v>
      </c>
      <c r="G217" s="84"/>
      <c r="H217" s="209" t="str">
        <f>INDEX($M$161:$M$163,INDEX(i_salep_price_type_s7,$F217+1,1)+1,1)&amp;INDEX($L$161:$L$163,INDEX(ia_s8_s7,$F217+1,1)+1,1)</f>
        <v>$/hd, LW - Condition score</v>
      </c>
      <c r="I217" s="197">
        <v>40</v>
      </c>
      <c r="J217" s="210">
        <f t="shared" ref="J217:L222" si="47">J216</f>
        <v>0.01</v>
      </c>
      <c r="K217" s="110">
        <f t="shared" si="47"/>
        <v>0.01</v>
      </c>
      <c r="L217" s="110">
        <f t="shared" si="47"/>
        <v>0.01</v>
      </c>
      <c r="M217" s="110">
        <f>$I217*2.4</f>
        <v>96</v>
      </c>
      <c r="N217" s="211">
        <f>$I217*2.4</f>
        <v>96</v>
      </c>
      <c r="O217" s="200">
        <v>0</v>
      </c>
      <c r="P217" s="201"/>
      <c r="Q217" s="212">
        <f>SQRT(J217*MAX($J217:$N217)/(MAX(J216:J222)*MAX($J216:$N222)))</f>
        <v>0.89442719099991586</v>
      </c>
      <c r="R217" s="213">
        <f>SQRT(K217*MAX($J217:$N217)/(MAX(K216:K222)*MAX($J216:$N222)))</f>
        <v>0.89442719099991586</v>
      </c>
      <c r="S217" s="213">
        <f>SQRT(L217*MAX($J217:$N217)/(MAX(L216:L222)*MAX($J216:$N222)))</f>
        <v>0.89442719099991586</v>
      </c>
      <c r="T217" s="213">
        <f>SQRT(M217*MAX($J217:$N217)/(MAX(M216:M222)*MAX($J216:$N222)))</f>
        <v>0.8</v>
      </c>
      <c r="U217" s="214">
        <f>SQRT(N217*MAX($J217:$N217)/(MAX(N216:N222)*MAX($J216:$N222)))</f>
        <v>0.8</v>
      </c>
      <c r="V217" s="205">
        <v>0</v>
      </c>
      <c r="W217" s="201"/>
      <c r="X217" s="215">
        <f>SQRT(J217*MAX(J216:J222)/(MAX($J217:$N217)*MAX($J216:$N222)))</f>
        <v>9.3169499062491245E-5</v>
      </c>
      <c r="Y217" s="216">
        <f>SQRT(K217*MAX(K216:K222)/(MAX($J217:$N217)*MAX($J216:$N222)))</f>
        <v>9.3169499062491245E-5</v>
      </c>
      <c r="Z217" s="216">
        <f>SQRT(L217*MAX(L216:L222)/(MAX($J217:$N217)*MAX($J216:$N222)))</f>
        <v>9.3169499062491245E-5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hidden="1" outlineLevel="3" x14ac:dyDescent="0.25">
      <c r="A218" s="54"/>
      <c r="B218" s="63"/>
      <c r="C218" s="98">
        <f t="shared" si="46"/>
        <v>4</v>
      </c>
      <c r="D218" s="84"/>
      <c r="E218" s="79"/>
      <c r="F218" s="79">
        <f t="shared" si="42"/>
        <v>4</v>
      </c>
      <c r="G218" s="84"/>
      <c r="H218" s="108" t="s">
        <v>337</v>
      </c>
      <c r="I218" s="197">
        <v>45</v>
      </c>
      <c r="J218" s="210">
        <f t="shared" si="47"/>
        <v>0.01</v>
      </c>
      <c r="K218" s="110">
        <f t="shared" si="47"/>
        <v>0.01</v>
      </c>
      <c r="L218" s="110">
        <f t="shared" si="47"/>
        <v>0.01</v>
      </c>
      <c r="M218" s="110">
        <f>$I218*2.3</f>
        <v>103.49999999999999</v>
      </c>
      <c r="N218" s="211">
        <f>$I218*2.3</f>
        <v>103.49999999999999</v>
      </c>
      <c r="O218" s="200">
        <v>0</v>
      </c>
      <c r="P218" s="201"/>
      <c r="Q218" s="212">
        <f>SQRT(J218*MAX($J218:$N218)/(MAX(J216:J222)*MAX($J216:$N222)))</f>
        <v>0.9287087810503355</v>
      </c>
      <c r="R218" s="213">
        <f>SQRT(K218*MAX($J218:$N218)/(MAX(K216:K222)*MAX($J216:$N222)))</f>
        <v>0.9287087810503355</v>
      </c>
      <c r="S218" s="213">
        <f>SQRT(L218*MAX($J218:$N218)/(MAX(L216:L222)*MAX($J216:$N222)))</f>
        <v>0.9287087810503355</v>
      </c>
      <c r="T218" s="213">
        <f>SQRT(M218*MAX($J218:$N218)/(MAX(M216:M222)*MAX($J216:$N222)))</f>
        <v>0.86249999999999982</v>
      </c>
      <c r="U218" s="214">
        <f>SQRT(N218*MAX($J218:$N218)/(MAX(N216:N222)*MAX($J216:$N222)))</f>
        <v>0.86249999999999982</v>
      </c>
      <c r="V218" s="205">
        <v>0</v>
      </c>
      <c r="W218" s="201"/>
      <c r="X218" s="215">
        <f>SQRT(J218*MAX(J216:J222)/(MAX($J218:$N218)*MAX($J216:$N222)))</f>
        <v>8.9730317009694262E-5</v>
      </c>
      <c r="Y218" s="216">
        <f>SQRT(K218*MAX(K216:K222)/(MAX($J218:$N218)*MAX($J216:$N222)))</f>
        <v>8.9730317009694262E-5</v>
      </c>
      <c r="Z218" s="216">
        <f>SQRT(L218*MAX(L216:L222)/(MAX($J218:$N218)*MAX($J216:$N222)))</f>
        <v>8.9730317009694262E-5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hidden="1" outlineLevel="3" x14ac:dyDescent="0.25">
      <c r="A219" s="54"/>
      <c r="B219" s="63"/>
      <c r="C219" s="98">
        <f t="shared" si="46"/>
        <v>4</v>
      </c>
      <c r="D219" s="84"/>
      <c r="E219" s="79"/>
      <c r="F219" s="79">
        <f t="shared" si="42"/>
        <v>4</v>
      </c>
      <c r="G219" s="84"/>
      <c r="H219" s="87"/>
      <c r="I219" s="197">
        <v>50</v>
      </c>
      <c r="J219" s="210">
        <f t="shared" si="47"/>
        <v>0.01</v>
      </c>
      <c r="K219" s="110">
        <f t="shared" si="47"/>
        <v>0.01</v>
      </c>
      <c r="L219" s="110">
        <f t="shared" si="47"/>
        <v>0.01</v>
      </c>
      <c r="M219" s="110">
        <f>$I219*2.2</f>
        <v>110.00000000000001</v>
      </c>
      <c r="N219" s="211">
        <f>$I219*2.2</f>
        <v>110.00000000000001</v>
      </c>
      <c r="O219" s="200">
        <v>0</v>
      </c>
      <c r="P219" s="201"/>
      <c r="Q219" s="212">
        <f>SQRT(J219*MAX($J219:$N219)/(MAX(J216:J222)*MAX($J216:$N222)))</f>
        <v>0.9574271077563381</v>
      </c>
      <c r="R219" s="213">
        <f>SQRT(K219*MAX($J219:$N219)/(MAX(K216:K222)*MAX($J216:$N222)))</f>
        <v>0.9574271077563381</v>
      </c>
      <c r="S219" s="213">
        <f>SQRT(L219*MAX($J219:$N219)/(MAX(L216:L222)*MAX($J216:$N222)))</f>
        <v>0.9574271077563381</v>
      </c>
      <c r="T219" s="213">
        <f>SQRT(M219*MAX($J219:$N219)/(MAX(M216:M222)*MAX($J216:$N222)))</f>
        <v>0.91666666666666674</v>
      </c>
      <c r="U219" s="214">
        <f>SQRT(N219*MAX($J219:$N219)/(MAX(N216:N222)*MAX($J216:$N222)))</f>
        <v>0.91666666666666674</v>
      </c>
      <c r="V219" s="205">
        <v>0</v>
      </c>
      <c r="W219" s="201"/>
      <c r="X219" s="215">
        <f>SQRT(J219*MAX(J216:J222)/(MAX($J219:$N219)*MAX($J216:$N222)))</f>
        <v>8.703882797784891E-5</v>
      </c>
      <c r="Y219" s="216">
        <f>SQRT(K219*MAX(K216:K222)/(MAX($J219:$N219)*MAX($J216:$N222)))</f>
        <v>8.703882797784891E-5</v>
      </c>
      <c r="Z219" s="216">
        <f>SQRT(L219*MAX(L216:L222)/(MAX($J219:$N219)*MAX($J216:$N222)))</f>
        <v>8.703882797784891E-5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hidden="1" outlineLevel="3" x14ac:dyDescent="0.25">
      <c r="A220" s="54"/>
      <c r="B220" s="63"/>
      <c r="C220" s="98">
        <f t="shared" si="46"/>
        <v>4</v>
      </c>
      <c r="D220" s="84"/>
      <c r="E220" s="79"/>
      <c r="F220" s="79">
        <f t="shared" si="42"/>
        <v>4</v>
      </c>
      <c r="G220" s="84"/>
      <c r="H220" s="87"/>
      <c r="I220" s="197">
        <v>55</v>
      </c>
      <c r="J220" s="210">
        <f t="shared" si="47"/>
        <v>0.01</v>
      </c>
      <c r="K220" s="110">
        <f t="shared" si="47"/>
        <v>0.01</v>
      </c>
      <c r="L220" s="110">
        <f t="shared" si="47"/>
        <v>0.01</v>
      </c>
      <c r="M220" s="110">
        <f>$I220*2.1</f>
        <v>115.5</v>
      </c>
      <c r="N220" s="211">
        <f>$I220*2.1</f>
        <v>115.5</v>
      </c>
      <c r="O220" s="200">
        <v>0</v>
      </c>
      <c r="P220" s="201"/>
      <c r="Q220" s="212">
        <f>SQRT(J220*MAX($J220:$N220)/(MAX(J216:J222)*MAX($J216:$N222)))</f>
        <v>0.98107084351742924</v>
      </c>
      <c r="R220" s="213">
        <f>SQRT(K220*MAX($J220:$N220)/(MAX(K216:K222)*MAX($J216:$N222)))</f>
        <v>0.98107084351742924</v>
      </c>
      <c r="S220" s="213">
        <f>SQRT(L220*MAX($J220:$N220)/(MAX(L216:L222)*MAX($J216:$N222)))</f>
        <v>0.98107084351742924</v>
      </c>
      <c r="T220" s="213">
        <f>SQRT(M220*MAX($J220:$N220)/(MAX(M216:M222)*MAX($J216:$N222)))</f>
        <v>0.96250000000000002</v>
      </c>
      <c r="U220" s="214">
        <f>SQRT(N220*MAX($J220:$N220)/(MAX(N216:N222)*MAX($J216:$N222)))</f>
        <v>0.96250000000000002</v>
      </c>
      <c r="V220" s="205">
        <v>0</v>
      </c>
      <c r="W220" s="201"/>
      <c r="X220" s="215">
        <f>SQRT(J220*MAX(J216:J222)/(MAX($J220:$N220)*MAX($J216:$N222)))</f>
        <v>8.4941198572937592E-5</v>
      </c>
      <c r="Y220" s="216">
        <f>SQRT(K220*MAX(K216:K222)/(MAX($J220:$N220)*MAX($J216:$N222)))</f>
        <v>8.4941198572937592E-5</v>
      </c>
      <c r="Z220" s="216">
        <f>SQRT(L220*MAX(L216:L222)/(MAX($J220:$N220)*MAX($J216:$N222)))</f>
        <v>8.4941198572937592E-5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hidden="1" outlineLevel="3" x14ac:dyDescent="0.25">
      <c r="A221" s="54"/>
      <c r="B221" s="63"/>
      <c r="C221" s="98">
        <f t="shared" si="46"/>
        <v>4</v>
      </c>
      <c r="D221" s="84"/>
      <c r="E221" s="79"/>
      <c r="F221" s="79">
        <f t="shared" si="42"/>
        <v>4</v>
      </c>
      <c r="G221" s="84"/>
      <c r="H221" s="87"/>
      <c r="I221" s="197">
        <v>60</v>
      </c>
      <c r="J221" s="210">
        <f t="shared" si="47"/>
        <v>0.01</v>
      </c>
      <c r="K221" s="110">
        <f t="shared" si="47"/>
        <v>0.01</v>
      </c>
      <c r="L221" s="110">
        <f t="shared" si="47"/>
        <v>0.01</v>
      </c>
      <c r="M221" s="110">
        <f t="shared" ref="M221:N222" si="48">$I221*2</f>
        <v>120</v>
      </c>
      <c r="N221" s="211">
        <f t="shared" si="48"/>
        <v>120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8.3333333333333344E-5</v>
      </c>
      <c r="Y221" s="216">
        <f>SQRT(K221*MAX(K216:K222)/(MAX($J221:$N221)*MAX($J216:$N222)))</f>
        <v>8.3333333333333344E-5</v>
      </c>
      <c r="Z221" s="216">
        <f>SQRT(L221*MAX(L216:L222)/(MAX($J221:$N221)*MAX($J216:$N222)))</f>
        <v>8.3333333333333344E-5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hidden="1" outlineLevel="3" x14ac:dyDescent="0.25">
      <c r="A222" s="54"/>
      <c r="B222" s="63"/>
      <c r="C222" s="98">
        <f t="shared" si="46"/>
        <v>4</v>
      </c>
      <c r="D222" s="84"/>
      <c r="E222" s="79"/>
      <c r="F222" s="79">
        <f t="shared" si="42"/>
        <v>4</v>
      </c>
      <c r="G222" s="84"/>
      <c r="H222" s="87"/>
      <c r="I222" s="197">
        <f>I221</f>
        <v>60</v>
      </c>
      <c r="J222" s="218">
        <f t="shared" si="47"/>
        <v>0.01</v>
      </c>
      <c r="K222" s="187">
        <f t="shared" si="47"/>
        <v>0.01</v>
      </c>
      <c r="L222" s="187">
        <f t="shared" si="47"/>
        <v>0.01</v>
      </c>
      <c r="M222" s="187">
        <f t="shared" si="48"/>
        <v>120</v>
      </c>
      <c r="N222" s="219">
        <f t="shared" si="48"/>
        <v>120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8.3333333333333344E-5</v>
      </c>
      <c r="Y222" s="224">
        <f>SQRT(K222*MAX(K216:K222)/(MAX($J222:$N222)*MAX($J216:$N222)))</f>
        <v>8.3333333333333344E-5</v>
      </c>
      <c r="Z222" s="224">
        <f>SQRT(L222*MAX(L216:L222)/(MAX($J222:$N222)*MAX($J216:$N222)))</f>
        <v>8.3333333333333344E-5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hidden="1" outlineLevel="3" x14ac:dyDescent="0.25">
      <c r="A223" s="54"/>
      <c r="B223" s="63"/>
      <c r="C223" s="98">
        <f t="shared" si="46"/>
        <v>4</v>
      </c>
      <c r="D223" s="84"/>
      <c r="E223" s="79"/>
      <c r="F223" s="79">
        <f t="shared" si="42"/>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hidden="1"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100</v>
      </c>
      <c r="M224" s="156">
        <v>120</v>
      </c>
      <c r="N224" s="199">
        <v>140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7.1428571428571434E-5</v>
      </c>
      <c r="Y224" s="207">
        <f>SQRT(K224*MAX(K224:K230)/(MAX($J224:$N224)*MAX($J224:$N230)))</f>
        <v>7.1428571428571434E-5</v>
      </c>
      <c r="Z224" s="207">
        <f>SQRT(L224*MAX(L224:L230)/(MAX($J224:$N224)*MAX($J224:$N230)))</f>
        <v>0.7142857142857143</v>
      </c>
      <c r="AA224" s="207">
        <f>SQRT(M224*MAX(M224:M230)/(MAX($J224:$N224)*MAX($J224:$N230)))</f>
        <v>0.85714285714285721</v>
      </c>
      <c r="AB224" s="208">
        <f>SQRT(N224*MAX(N224:N230)/(MAX($J224:$N224)*MAX($J224:$N230)))</f>
        <v>1</v>
      </c>
      <c r="AC224" s="205">
        <v>0</v>
      </c>
      <c r="AD224" s="87"/>
      <c r="AE224" s="87"/>
      <c r="AF224" s="87"/>
      <c r="AG224" s="87"/>
      <c r="AH224" s="84"/>
      <c r="AI224" s="66"/>
      <c r="AJ224" s="54"/>
      <c r="AK224" s="54"/>
      <c r="AL224" s="54"/>
    </row>
    <row r="225" spans="1:38" hidden="1" outlineLevel="3" x14ac:dyDescent="0.25">
      <c r="A225" s="54"/>
      <c r="B225" s="63"/>
      <c r="C225" s="98">
        <f t="shared" ref="C225:C231" si="49">INT($C$153)+3</f>
        <v>4</v>
      </c>
      <c r="D225" s="84"/>
      <c r="E225" s="79"/>
      <c r="F225" s="79">
        <f>F224</f>
        <v>5</v>
      </c>
      <c r="G225" s="84"/>
      <c r="H225" s="209" t="str">
        <f>INDEX($M$161:$M$163,INDEX(i_salep_price_type_s7,$F225+1,1)+1,1)&amp;INDEX($L$161:$L$163,INDEX(ia_s8_s7,$F225+1,1)+1,1)</f>
        <v>$/hd, LW - Condition score</v>
      </c>
      <c r="I225" s="197">
        <f t="shared" ref="I225:N230" si="50">I224</f>
        <v>40</v>
      </c>
      <c r="J225" s="210">
        <f t="shared" si="50"/>
        <v>0.01</v>
      </c>
      <c r="K225" s="110">
        <f t="shared" si="50"/>
        <v>0.01</v>
      </c>
      <c r="L225" s="110">
        <f t="shared" si="50"/>
        <v>100</v>
      </c>
      <c r="M225" s="110">
        <f t="shared" si="50"/>
        <v>120</v>
      </c>
      <c r="N225" s="211">
        <f t="shared" si="50"/>
        <v>140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7.1428571428571434E-5</v>
      </c>
      <c r="Y225" s="216">
        <f>SQRT(K225*MAX(K224:K230)/(MAX($J225:$N225)*MAX($J224:$N230)))</f>
        <v>7.1428571428571434E-5</v>
      </c>
      <c r="Z225" s="216">
        <f>SQRT(L225*MAX(L224:L230)/(MAX($J225:$N225)*MAX($J224:$N230)))</f>
        <v>0.7142857142857143</v>
      </c>
      <c r="AA225" s="216">
        <f>SQRT(M225*MAX(M224:M230)/(MAX($J225:$N225)*MAX($J224:$N230)))</f>
        <v>0.85714285714285721</v>
      </c>
      <c r="AB225" s="217">
        <f>SQRT(N225*MAX(N224:N230)/(MAX($J225:$N225)*MAX($J224:$N230)))</f>
        <v>1</v>
      </c>
      <c r="AC225" s="205">
        <v>0</v>
      </c>
      <c r="AD225" s="87"/>
      <c r="AE225" s="87"/>
      <c r="AF225" s="87"/>
      <c r="AG225" s="87"/>
      <c r="AH225" s="84"/>
      <c r="AI225" s="66"/>
      <c r="AJ225" s="54"/>
      <c r="AK225" s="54"/>
      <c r="AL225" s="54"/>
    </row>
    <row r="226" spans="1:38" hidden="1" outlineLevel="3" x14ac:dyDescent="0.25">
      <c r="A226" s="54"/>
      <c r="B226" s="63"/>
      <c r="C226" s="98">
        <f t="shared" si="49"/>
        <v>4</v>
      </c>
      <c r="D226" s="84"/>
      <c r="E226" s="79"/>
      <c r="F226" s="79">
        <f t="shared" si="42"/>
        <v>5</v>
      </c>
      <c r="G226" s="84"/>
      <c r="H226" s="108" t="s">
        <v>338</v>
      </c>
      <c r="I226" s="197">
        <f t="shared" si="50"/>
        <v>40</v>
      </c>
      <c r="J226" s="210">
        <f t="shared" si="50"/>
        <v>0.01</v>
      </c>
      <c r="K226" s="110">
        <f t="shared" si="50"/>
        <v>0.01</v>
      </c>
      <c r="L226" s="110">
        <f t="shared" si="50"/>
        <v>100</v>
      </c>
      <c r="M226" s="110">
        <f t="shared" si="50"/>
        <v>120</v>
      </c>
      <c r="N226" s="211">
        <f t="shared" si="50"/>
        <v>140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7.1428571428571434E-5</v>
      </c>
      <c r="Y226" s="216">
        <f>SQRT(K226*MAX(K224:K230)/(MAX($J226:$N226)*MAX($J224:$N230)))</f>
        <v>7.1428571428571434E-5</v>
      </c>
      <c r="Z226" s="216">
        <f>SQRT(L226*MAX(L224:L230)/(MAX($J226:$N226)*MAX($J224:$N230)))</f>
        <v>0.7142857142857143</v>
      </c>
      <c r="AA226" s="216">
        <f>SQRT(M226*MAX(M224:M230)/(MAX($J226:$N226)*MAX($J224:$N230)))</f>
        <v>0.85714285714285721</v>
      </c>
      <c r="AB226" s="217">
        <f>SQRT(N226*MAX(N224:N230)/(MAX($J226:$N226)*MAX($J224:$N230)))</f>
        <v>1</v>
      </c>
      <c r="AC226" s="205">
        <v>0</v>
      </c>
      <c r="AD226" s="87"/>
      <c r="AE226" s="87"/>
      <c r="AF226" s="87"/>
      <c r="AG226" s="87"/>
      <c r="AH226" s="84"/>
      <c r="AI226" s="66"/>
      <c r="AJ226" s="54"/>
      <c r="AK226" s="54"/>
      <c r="AL226" s="54"/>
    </row>
    <row r="227" spans="1:38" hidden="1" outlineLevel="3" x14ac:dyDescent="0.25">
      <c r="A227" s="54"/>
      <c r="B227" s="63"/>
      <c r="C227" s="98">
        <f t="shared" si="49"/>
        <v>4</v>
      </c>
      <c r="D227" s="84"/>
      <c r="E227" s="79"/>
      <c r="F227" s="79">
        <f t="shared" si="42"/>
        <v>5</v>
      </c>
      <c r="G227" s="84"/>
      <c r="H227" s="87"/>
      <c r="I227" s="197">
        <f t="shared" si="50"/>
        <v>40</v>
      </c>
      <c r="J227" s="210">
        <f t="shared" si="50"/>
        <v>0.01</v>
      </c>
      <c r="K227" s="110">
        <f t="shared" si="50"/>
        <v>0.01</v>
      </c>
      <c r="L227" s="110">
        <f t="shared" si="50"/>
        <v>100</v>
      </c>
      <c r="M227" s="110">
        <f t="shared" si="50"/>
        <v>120</v>
      </c>
      <c r="N227" s="211">
        <f t="shared" si="50"/>
        <v>140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7.1428571428571434E-5</v>
      </c>
      <c r="Y227" s="216">
        <f>SQRT(K227*MAX(K224:K230)/(MAX($J227:$N227)*MAX($J224:$N230)))</f>
        <v>7.1428571428571434E-5</v>
      </c>
      <c r="Z227" s="216">
        <f>SQRT(L227*MAX(L224:L230)/(MAX($J227:$N227)*MAX($J224:$N230)))</f>
        <v>0.7142857142857143</v>
      </c>
      <c r="AA227" s="216">
        <f>SQRT(M227*MAX(M224:M230)/(MAX($J227:$N227)*MAX($J224:$N230)))</f>
        <v>0.85714285714285721</v>
      </c>
      <c r="AB227" s="217">
        <f>SQRT(N227*MAX(N224:N230)/(MAX($J227:$N227)*MAX($J224:$N230)))</f>
        <v>1</v>
      </c>
      <c r="AC227" s="205">
        <v>0</v>
      </c>
      <c r="AD227" s="87"/>
      <c r="AE227" s="87"/>
      <c r="AF227" s="87"/>
      <c r="AG227" s="87"/>
      <c r="AH227" s="84"/>
      <c r="AI227" s="66"/>
      <c r="AJ227" s="54"/>
      <c r="AK227" s="54"/>
      <c r="AL227" s="54"/>
    </row>
    <row r="228" spans="1:38" hidden="1" outlineLevel="3" x14ac:dyDescent="0.25">
      <c r="A228" s="54"/>
      <c r="B228" s="63"/>
      <c r="C228" s="98">
        <f t="shared" si="49"/>
        <v>4</v>
      </c>
      <c r="D228" s="84"/>
      <c r="E228" s="79"/>
      <c r="F228" s="79">
        <f t="shared" si="42"/>
        <v>5</v>
      </c>
      <c r="G228" s="84"/>
      <c r="H228" s="87"/>
      <c r="I228" s="197">
        <f t="shared" si="50"/>
        <v>40</v>
      </c>
      <c r="J228" s="210">
        <f t="shared" si="50"/>
        <v>0.01</v>
      </c>
      <c r="K228" s="110">
        <f t="shared" si="50"/>
        <v>0.01</v>
      </c>
      <c r="L228" s="110">
        <f t="shared" si="50"/>
        <v>100</v>
      </c>
      <c r="M228" s="110">
        <f t="shared" si="50"/>
        <v>120</v>
      </c>
      <c r="N228" s="211">
        <f t="shared" si="50"/>
        <v>140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7.1428571428571434E-5</v>
      </c>
      <c r="Y228" s="216">
        <f>SQRT(K228*MAX(K224:K230)/(MAX($J228:$N228)*MAX($J224:$N230)))</f>
        <v>7.1428571428571434E-5</v>
      </c>
      <c r="Z228" s="216">
        <f>SQRT(L228*MAX(L224:L230)/(MAX($J228:$N228)*MAX($J224:$N230)))</f>
        <v>0.7142857142857143</v>
      </c>
      <c r="AA228" s="216">
        <f>SQRT(M228*MAX(M224:M230)/(MAX($J228:$N228)*MAX($J224:$N230)))</f>
        <v>0.85714285714285721</v>
      </c>
      <c r="AB228" s="217">
        <f>SQRT(N228*MAX(N224:N230)/(MAX($J228:$N228)*MAX($J224:$N230)))</f>
        <v>1</v>
      </c>
      <c r="AC228" s="205">
        <v>0</v>
      </c>
      <c r="AD228" s="87"/>
      <c r="AE228" s="87"/>
      <c r="AF228" s="87"/>
      <c r="AG228" s="87"/>
      <c r="AH228" s="84"/>
      <c r="AI228" s="66"/>
      <c r="AJ228" s="54"/>
      <c r="AK228" s="54"/>
      <c r="AL228" s="54"/>
    </row>
    <row r="229" spans="1:38" hidden="1" outlineLevel="3" x14ac:dyDescent="0.25">
      <c r="A229" s="54"/>
      <c r="B229" s="63"/>
      <c r="C229" s="98">
        <f t="shared" si="49"/>
        <v>4</v>
      </c>
      <c r="D229" s="84"/>
      <c r="E229" s="79"/>
      <c r="F229" s="79">
        <f t="shared" si="42"/>
        <v>5</v>
      </c>
      <c r="G229" s="84"/>
      <c r="H229" s="87"/>
      <c r="I229" s="197">
        <f t="shared" si="50"/>
        <v>40</v>
      </c>
      <c r="J229" s="210">
        <f t="shared" si="50"/>
        <v>0.01</v>
      </c>
      <c r="K229" s="110">
        <f t="shared" si="50"/>
        <v>0.01</v>
      </c>
      <c r="L229" s="110">
        <f t="shared" si="50"/>
        <v>100</v>
      </c>
      <c r="M229" s="110">
        <f t="shared" si="50"/>
        <v>120</v>
      </c>
      <c r="N229" s="211">
        <f t="shared" si="50"/>
        <v>140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7.1428571428571434E-5</v>
      </c>
      <c r="Y229" s="216">
        <f>SQRT(K229*MAX(K224:K230)/(MAX($J229:$N229)*MAX($J224:$N230)))</f>
        <v>7.1428571428571434E-5</v>
      </c>
      <c r="Z229" s="216">
        <f>SQRT(L229*MAX(L224:L230)/(MAX($J229:$N229)*MAX($J224:$N230)))</f>
        <v>0.7142857142857143</v>
      </c>
      <c r="AA229" s="216">
        <f>SQRT(M229*MAX(M224:M230)/(MAX($J229:$N229)*MAX($J224:$N230)))</f>
        <v>0.85714285714285721</v>
      </c>
      <c r="AB229" s="217">
        <f>SQRT(N229*MAX(N224:N230)/(MAX($J229:$N229)*MAX($J224:$N230)))</f>
        <v>1</v>
      </c>
      <c r="AC229" s="205">
        <v>0</v>
      </c>
      <c r="AD229" s="87"/>
      <c r="AE229" s="87"/>
      <c r="AF229" s="87"/>
      <c r="AG229" s="87"/>
      <c r="AH229" s="84"/>
      <c r="AI229" s="66"/>
      <c r="AJ229" s="54"/>
      <c r="AK229" s="54"/>
      <c r="AL229" s="54"/>
    </row>
    <row r="230" spans="1:38" hidden="1" outlineLevel="3" x14ac:dyDescent="0.25">
      <c r="A230" s="54"/>
      <c r="B230" s="63"/>
      <c r="C230" s="98">
        <f t="shared" si="49"/>
        <v>4</v>
      </c>
      <c r="D230" s="84"/>
      <c r="E230" s="79"/>
      <c r="F230" s="79">
        <f t="shared" si="42"/>
        <v>5</v>
      </c>
      <c r="G230" s="84"/>
      <c r="H230" s="87"/>
      <c r="I230" s="197">
        <f t="shared" si="50"/>
        <v>40</v>
      </c>
      <c r="J230" s="218">
        <f t="shared" si="50"/>
        <v>0.01</v>
      </c>
      <c r="K230" s="187">
        <f t="shared" si="50"/>
        <v>0.01</v>
      </c>
      <c r="L230" s="187">
        <f t="shared" si="50"/>
        <v>100</v>
      </c>
      <c r="M230" s="187">
        <f t="shared" si="50"/>
        <v>120</v>
      </c>
      <c r="N230" s="219">
        <f t="shared" si="50"/>
        <v>140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7.1428571428571434E-5</v>
      </c>
      <c r="Y230" s="224">
        <f>SQRT(K230*MAX(K224:K230)/(MAX($J230:$N230)*MAX($J224:$N230)))</f>
        <v>7.1428571428571434E-5</v>
      </c>
      <c r="Z230" s="224">
        <f>SQRT(L230*MAX(L224:L230)/(MAX($J230:$N230)*MAX($J224:$N230)))</f>
        <v>0.7142857142857143</v>
      </c>
      <c r="AA230" s="224">
        <f>SQRT(M230*MAX(M224:M230)/(MAX($J230:$N230)*MAX($J224:$N230)))</f>
        <v>0.85714285714285721</v>
      </c>
      <c r="AB230" s="225">
        <f>SQRT(N230*MAX(N224:N230)/(MAX($J230:$N230)*MAX($J224:$N230)))</f>
        <v>1</v>
      </c>
      <c r="AC230" s="205">
        <v>0</v>
      </c>
      <c r="AD230" s="87"/>
      <c r="AE230" s="87"/>
      <c r="AF230" s="87"/>
      <c r="AG230" s="87"/>
      <c r="AH230" s="84"/>
      <c r="AI230" s="66"/>
      <c r="AJ230" s="54"/>
      <c r="AK230" s="54"/>
      <c r="AL230" s="54"/>
    </row>
    <row r="231" spans="1:38" hidden="1" outlineLevel="3" x14ac:dyDescent="0.25">
      <c r="A231" s="54"/>
      <c r="B231" s="63"/>
      <c r="C231" s="98">
        <f t="shared" si="49"/>
        <v>4</v>
      </c>
      <c r="D231" s="84"/>
      <c r="E231" s="79"/>
      <c r="F231" s="79">
        <f t="shared" si="42"/>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hidden="1"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hidden="1" outlineLevel="3" x14ac:dyDescent="0.25">
      <c r="A233" s="54"/>
      <c r="B233" s="63"/>
      <c r="C233" s="98">
        <f t="shared" ref="C233:C239" si="51">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hidden="1" outlineLevel="3" x14ac:dyDescent="0.25">
      <c r="A234" s="54"/>
      <c r="B234" s="63"/>
      <c r="C234" s="98">
        <f t="shared" si="51"/>
        <v>4</v>
      </c>
      <c r="D234" s="84"/>
      <c r="E234" s="79"/>
      <c r="F234" s="79">
        <f t="shared" si="42"/>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hidden="1" outlineLevel="3" x14ac:dyDescent="0.25">
      <c r="A235" s="54"/>
      <c r="B235" s="63"/>
      <c r="C235" s="98">
        <f t="shared" si="51"/>
        <v>4</v>
      </c>
      <c r="D235" s="84"/>
      <c r="E235" s="79"/>
      <c r="F235" s="79">
        <f t="shared" si="42"/>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hidden="1" outlineLevel="3" x14ac:dyDescent="0.25">
      <c r="A236" s="54"/>
      <c r="B236" s="63"/>
      <c r="C236" s="98">
        <f t="shared" si="51"/>
        <v>4</v>
      </c>
      <c r="D236" s="84"/>
      <c r="E236" s="79"/>
      <c r="F236" s="79">
        <f t="shared" si="42"/>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hidden="1" outlineLevel="3" x14ac:dyDescent="0.25">
      <c r="A237" s="54"/>
      <c r="B237" s="63"/>
      <c r="C237" s="98">
        <f t="shared" si="51"/>
        <v>4</v>
      </c>
      <c r="D237" s="84"/>
      <c r="E237" s="79"/>
      <c r="F237" s="79">
        <f t="shared" si="42"/>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hidden="1" outlineLevel="3" x14ac:dyDescent="0.25">
      <c r="A238" s="54"/>
      <c r="B238" s="63"/>
      <c r="C238" s="98">
        <f t="shared" si="51"/>
        <v>4</v>
      </c>
      <c r="D238" s="84"/>
      <c r="E238" s="79"/>
      <c r="F238" s="79">
        <f t="shared" si="42"/>
        <v>6</v>
      </c>
      <c r="G238" s="84"/>
      <c r="H238" s="87"/>
      <c r="I238" s="197">
        <f t="shared" ref="I238:N238" si="52">I237</f>
        <v>45.1</v>
      </c>
      <c r="J238" s="229">
        <f t="shared" si="52"/>
        <v>4</v>
      </c>
      <c r="K238" s="230">
        <f t="shared" si="52"/>
        <v>4</v>
      </c>
      <c r="L238" s="230">
        <f t="shared" si="52"/>
        <v>4</v>
      </c>
      <c r="M238" s="230">
        <f t="shared" si="52"/>
        <v>4</v>
      </c>
      <c r="N238" s="231">
        <f t="shared" si="52"/>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hidden="1" outlineLevel="3" x14ac:dyDescent="0.25">
      <c r="A239" s="54"/>
      <c r="B239" s="63"/>
      <c r="C239" s="98">
        <f t="shared" si="51"/>
        <v>4</v>
      </c>
      <c r="D239" s="84"/>
      <c r="E239" s="79"/>
      <c r="F239" s="79">
        <f t="shared" si="42"/>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hidden="1"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hidden="1" outlineLevel="3" x14ac:dyDescent="0.25">
      <c r="A241" s="54"/>
      <c r="B241" s="63"/>
      <c r="C241" s="98">
        <f t="shared" ref="C241:C247" si="53">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hidden="1" outlineLevel="3" x14ac:dyDescent="0.25">
      <c r="A242" s="54"/>
      <c r="B242" s="63"/>
      <c r="C242" s="98">
        <f t="shared" si="53"/>
        <v>4</v>
      </c>
      <c r="D242" s="84"/>
      <c r="E242" s="79"/>
      <c r="F242" s="79">
        <f t="shared" si="42"/>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hidden="1" outlineLevel="3" x14ac:dyDescent="0.25">
      <c r="A243" s="54"/>
      <c r="B243" s="63"/>
      <c r="C243" s="98">
        <f t="shared" si="53"/>
        <v>4</v>
      </c>
      <c r="D243" s="84"/>
      <c r="E243" s="79"/>
      <c r="F243" s="79">
        <f t="shared" si="42"/>
        <v>7</v>
      </c>
      <c r="G243" s="84"/>
      <c r="H243" s="87"/>
      <c r="I243" s="197">
        <f t="shared" ref="I243:N246" si="54">I242</f>
        <v>30</v>
      </c>
      <c r="J243" s="232">
        <f t="shared" si="54"/>
        <v>1</v>
      </c>
      <c r="K243" s="233">
        <f t="shared" si="54"/>
        <v>1</v>
      </c>
      <c r="L243" s="233">
        <f t="shared" si="54"/>
        <v>1</v>
      </c>
      <c r="M243" s="233">
        <f t="shared" si="54"/>
        <v>1</v>
      </c>
      <c r="N243" s="234">
        <f t="shared" si="54"/>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hidden="1" outlineLevel="3" x14ac:dyDescent="0.25">
      <c r="A244" s="54"/>
      <c r="B244" s="63"/>
      <c r="C244" s="98">
        <f t="shared" si="53"/>
        <v>4</v>
      </c>
      <c r="D244" s="84"/>
      <c r="E244" s="79"/>
      <c r="F244" s="79">
        <f t="shared" si="42"/>
        <v>7</v>
      </c>
      <c r="G244" s="84"/>
      <c r="H244" s="87"/>
      <c r="I244" s="197">
        <f t="shared" si="54"/>
        <v>30</v>
      </c>
      <c r="J244" s="232">
        <f t="shared" si="54"/>
        <v>1</v>
      </c>
      <c r="K244" s="233">
        <f t="shared" si="54"/>
        <v>1</v>
      </c>
      <c r="L244" s="233">
        <f t="shared" si="54"/>
        <v>1</v>
      </c>
      <c r="M244" s="233">
        <f t="shared" si="54"/>
        <v>1</v>
      </c>
      <c r="N244" s="234">
        <f t="shared" si="54"/>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hidden="1" outlineLevel="3" x14ac:dyDescent="0.25">
      <c r="A245" s="54"/>
      <c r="B245" s="63"/>
      <c r="C245" s="98">
        <f t="shared" si="53"/>
        <v>4</v>
      </c>
      <c r="D245" s="84"/>
      <c r="E245" s="79"/>
      <c r="F245" s="79">
        <f t="shared" si="42"/>
        <v>7</v>
      </c>
      <c r="G245" s="84"/>
      <c r="H245" s="87"/>
      <c r="I245" s="197">
        <f t="shared" si="54"/>
        <v>30</v>
      </c>
      <c r="J245" s="232">
        <f t="shared" si="54"/>
        <v>1</v>
      </c>
      <c r="K245" s="233">
        <f t="shared" si="54"/>
        <v>1</v>
      </c>
      <c r="L245" s="233">
        <f t="shared" si="54"/>
        <v>1</v>
      </c>
      <c r="M245" s="233">
        <f t="shared" si="54"/>
        <v>1</v>
      </c>
      <c r="N245" s="234">
        <f t="shared" si="54"/>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hidden="1" outlineLevel="3" x14ac:dyDescent="0.25">
      <c r="A246" s="54"/>
      <c r="B246" s="63"/>
      <c r="C246" s="98">
        <f t="shared" si="53"/>
        <v>4</v>
      </c>
      <c r="D246" s="84"/>
      <c r="E246" s="79"/>
      <c r="F246" s="79">
        <f t="shared" si="42"/>
        <v>7</v>
      </c>
      <c r="G246" s="84"/>
      <c r="H246" s="87"/>
      <c r="I246" s="197">
        <f t="shared" si="54"/>
        <v>30</v>
      </c>
      <c r="J246" s="229">
        <f t="shared" si="54"/>
        <v>1</v>
      </c>
      <c r="K246" s="230">
        <f t="shared" si="54"/>
        <v>1</v>
      </c>
      <c r="L246" s="230">
        <f t="shared" si="54"/>
        <v>1</v>
      </c>
      <c r="M246" s="230">
        <f t="shared" si="54"/>
        <v>1</v>
      </c>
      <c r="N246" s="231">
        <f t="shared" si="54"/>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hidden="1" outlineLevel="3" x14ac:dyDescent="0.25">
      <c r="A247" s="54"/>
      <c r="B247" s="63"/>
      <c r="C247" s="98">
        <f t="shared" si="53"/>
        <v>4</v>
      </c>
      <c r="D247" s="84"/>
      <c r="E247" s="79"/>
      <c r="F247" s="79">
        <f t="shared" si="42"/>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hidden="1"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55">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55"/>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55"/>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55"/>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55"/>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55"/>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55"/>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55"/>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55"/>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2356</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56">INT($C$279)+3</f>
        <v>4</v>
      </c>
      <c r="D303" s="84"/>
      <c r="E303" s="79"/>
      <c r="F303" s="79"/>
      <c r="G303" s="84"/>
      <c r="H303" s="241"/>
      <c r="I303" s="87"/>
      <c r="J303" s="328" t="s">
        <v>2361</v>
      </c>
      <c r="K303" s="328" t="s">
        <v>2357</v>
      </c>
      <c r="L303" s="328" t="s">
        <v>2358</v>
      </c>
      <c r="M303" s="87"/>
      <c r="N303" s="87" t="s">
        <v>2366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56"/>
        <v>4</v>
      </c>
      <c r="D304" s="84"/>
      <c r="E304" s="79"/>
      <c r="F304" s="79"/>
      <c r="G304" s="84"/>
      <c r="H304" s="87"/>
      <c r="I304" s="87"/>
      <c r="J304" s="107" t="s">
        <v>2362</v>
      </c>
      <c r="K304" s="107" t="s">
        <v>2359</v>
      </c>
      <c r="L304" s="107" t="s">
        <v>2360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56"/>
        <v>4</v>
      </c>
      <c r="D305" s="84"/>
      <c r="E305" s="79"/>
      <c r="F305" s="79">
        <v>0</v>
      </c>
      <c r="G305" s="84"/>
      <c r="H305" s="242" t="s">
        <v>2363</v>
      </c>
      <c r="I305" s="87"/>
      <c r="J305" s="108">
        <v>100000</v>
      </c>
      <c r="K305" s="108">
        <v>2000</v>
      </c>
      <c r="L305" s="108">
        <v>0.15</v>
      </c>
      <c r="M305" s="87"/>
      <c r="N305" s="87" t="s">
        <v>2367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56"/>
        <v>4</v>
      </c>
      <c r="D306" s="84"/>
      <c r="E306" s="79"/>
      <c r="F306" s="79">
        <v>1</v>
      </c>
      <c r="G306" s="84"/>
      <c r="H306" s="242" t="s">
        <v>2355</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56"/>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56"/>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7">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7"/>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7"/>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7"/>
        <v>4</v>
      </c>
      <c r="D319" s="84"/>
      <c r="E319" s="79"/>
      <c r="F319" s="79"/>
      <c r="G319" s="84"/>
      <c r="H319" s="87"/>
      <c r="I319" s="87"/>
      <c r="J319" s="87"/>
      <c r="K319" s="87"/>
      <c r="L319" s="87"/>
      <c r="M319" s="87"/>
      <c r="N319" s="87"/>
      <c r="O319" s="87"/>
      <c r="P319" s="87"/>
      <c r="Q319" s="87"/>
      <c r="R319" s="87"/>
      <c r="S319" s="87"/>
      <c r="T319" s="107" t="str">
        <f t="shared" ref="T319:AG319" si="58">INDEX($H$292:$H$300,T318+1,1)</f>
        <v>LW</v>
      </c>
      <c r="U319" s="107" t="str">
        <f t="shared" si="58"/>
        <v>LW</v>
      </c>
      <c r="V319" s="107" t="str">
        <f t="shared" si="58"/>
        <v>head</v>
      </c>
      <c r="W319" s="107" t="str">
        <f t="shared" si="58"/>
        <v>head</v>
      </c>
      <c r="X319" s="107" t="str">
        <f t="shared" si="58"/>
        <v>head</v>
      </c>
      <c r="Y319" s="107" t="str">
        <f t="shared" si="58"/>
        <v>head</v>
      </c>
      <c r="Z319" s="107" t="str">
        <f t="shared" si="58"/>
        <v>head</v>
      </c>
      <c r="AA319" s="107" t="str">
        <f t="shared" si="58"/>
        <v>nyatf</v>
      </c>
      <c r="AB319" s="107" t="str">
        <f t="shared" si="58"/>
        <v>nyatf</v>
      </c>
      <c r="AC319" s="107" t="str">
        <f t="shared" si="58"/>
        <v>head</v>
      </c>
      <c r="AD319" s="107" t="str">
        <f t="shared" si="58"/>
        <v>head</v>
      </c>
      <c r="AE319" s="107" t="str">
        <f t="shared" si="58"/>
        <v>head</v>
      </c>
      <c r="AF319" s="107" t="str">
        <f t="shared" si="58"/>
        <v>CFW</v>
      </c>
      <c r="AG319" s="107" t="str">
        <f t="shared" si="58"/>
        <v>mob</v>
      </c>
      <c r="AH319" s="84"/>
      <c r="AI319" s="66"/>
      <c r="AJ319" s="54"/>
      <c r="AK319" s="54"/>
      <c r="AL319" s="54"/>
    </row>
    <row r="320" spans="1:38" hidden="1" outlineLevel="3" x14ac:dyDescent="0.25">
      <c r="A320" s="54"/>
      <c r="B320" s="63"/>
      <c r="C320" s="98">
        <f t="shared" si="57"/>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7"/>
        <v>4</v>
      </c>
      <c r="D321" s="84"/>
      <c r="E321" s="79"/>
      <c r="F321" s="79"/>
      <c r="G321" s="84"/>
      <c r="H321" s="87" t="s">
        <v>428</v>
      </c>
      <c r="I321" s="87"/>
      <c r="J321" s="87"/>
      <c r="K321" s="87"/>
      <c r="L321" s="87"/>
      <c r="M321" s="87"/>
      <c r="N321" s="87"/>
      <c r="O321" s="87"/>
      <c r="P321" s="87"/>
      <c r="Q321" s="87"/>
      <c r="R321" s="87"/>
      <c r="S321" s="87"/>
      <c r="T321" s="247">
        <f t="shared" ref="T321:AF321" si="59">T$317*T$320</f>
        <v>2.5000000000000005E-3</v>
      </c>
      <c r="U321" s="247">
        <f t="shared" si="59"/>
        <v>1.3000000000000001E-2</v>
      </c>
      <c r="V321" s="247">
        <f t="shared" si="59"/>
        <v>0.4</v>
      </c>
      <c r="W321" s="247">
        <f t="shared" si="59"/>
        <v>0.4</v>
      </c>
      <c r="X321" s="247">
        <f t="shared" si="59"/>
        <v>0.5</v>
      </c>
      <c r="Y321" s="247">
        <f t="shared" si="59"/>
        <v>2.56</v>
      </c>
      <c r="Z321" s="247">
        <f t="shared" si="59"/>
        <v>0.25</v>
      </c>
      <c r="AA321" s="247">
        <f t="shared" si="59"/>
        <v>3.3000000000000002E-2</v>
      </c>
      <c r="AB321" s="247">
        <f t="shared" si="59"/>
        <v>1.95</v>
      </c>
      <c r="AC321" s="247">
        <f t="shared" si="59"/>
        <v>0</v>
      </c>
      <c r="AD321" s="247">
        <f t="shared" si="59"/>
        <v>0</v>
      </c>
      <c r="AE321" s="247">
        <f t="shared" si="59"/>
        <v>0</v>
      </c>
      <c r="AF321" s="247">
        <f t="shared" si="59"/>
        <v>6.2903225806451621E-2</v>
      </c>
      <c r="AG321" s="247">
        <f>AG317</f>
        <v>13.5</v>
      </c>
      <c r="AH321" s="84"/>
      <c r="AI321" s="66"/>
      <c r="AJ321" s="54"/>
      <c r="AK321" s="54"/>
      <c r="AL321" s="54"/>
    </row>
    <row r="322" spans="1:38" ht="33.75" hidden="1" outlineLevel="3" x14ac:dyDescent="0.25">
      <c r="A322" s="54"/>
      <c r="B322" s="63"/>
      <c r="C322" s="98">
        <f t="shared" si="57"/>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60">IF(T$313&lt;&gt;"",T$313,T$312)</f>
        <v>Abamectin</v>
      </c>
      <c r="U328" s="250" t="str">
        <f t="shared" si="60"/>
        <v>Q Drench</v>
      </c>
      <c r="V328" s="250" t="str">
        <f t="shared" si="60"/>
        <v>Se bullet</v>
      </c>
      <c r="W328" s="250" t="str">
        <f t="shared" si="60"/>
        <v>Co bullet</v>
      </c>
      <c r="X328" s="250" t="str">
        <f t="shared" si="60"/>
        <v>Glanvac 6S</v>
      </c>
      <c r="Y328" s="250" t="str">
        <f t="shared" si="60"/>
        <v>Gudair</v>
      </c>
      <c r="Z328" s="250" t="str">
        <f t="shared" si="60"/>
        <v>Sidney SP</v>
      </c>
      <c r="AA328" s="250" t="str">
        <f t="shared" si="60"/>
        <v>Rings</v>
      </c>
      <c r="AB328" s="250" t="str">
        <f t="shared" si="60"/>
        <v>Meloxicam</v>
      </c>
      <c r="AC328" s="250" t="str">
        <f t="shared" si="60"/>
        <v>Click</v>
      </c>
      <c r="AD328" s="250" t="str">
        <f t="shared" si="60"/>
        <v>Vetrazin</v>
      </c>
      <c r="AE328" s="250" t="str">
        <f t="shared" si="60"/>
        <v>Footrot treatment</v>
      </c>
      <c r="AF328" s="250" t="str">
        <f t="shared" si="60"/>
        <v>Wool packs</v>
      </c>
      <c r="AG328" s="250" t="str">
        <f t="shared" si="60"/>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2439</v>
      </c>
      <c r="R329" s="110" t="s">
        <v>458</v>
      </c>
      <c r="S329" s="252"/>
      <c r="T329" s="189" t="str">
        <f t="shared" ref="T329:AG329" si="61">T319</f>
        <v>LW</v>
      </c>
      <c r="U329" s="189" t="str">
        <f t="shared" si="61"/>
        <v>LW</v>
      </c>
      <c r="V329" s="189" t="str">
        <f t="shared" si="61"/>
        <v>head</v>
      </c>
      <c r="W329" s="189" t="str">
        <f t="shared" si="61"/>
        <v>head</v>
      </c>
      <c r="X329" s="189" t="str">
        <f t="shared" si="61"/>
        <v>head</v>
      </c>
      <c r="Y329" s="189" t="str">
        <f t="shared" si="61"/>
        <v>head</v>
      </c>
      <c r="Z329" s="189" t="str">
        <f t="shared" si="61"/>
        <v>head</v>
      </c>
      <c r="AA329" s="189" t="str">
        <f t="shared" si="61"/>
        <v>nyatf</v>
      </c>
      <c r="AB329" s="189" t="str">
        <f t="shared" si="61"/>
        <v>nyatf</v>
      </c>
      <c r="AC329" s="189" t="str">
        <f t="shared" si="61"/>
        <v>head</v>
      </c>
      <c r="AD329" s="189" t="str">
        <f t="shared" si="61"/>
        <v>head</v>
      </c>
      <c r="AE329" s="189" t="str">
        <f t="shared" si="61"/>
        <v>head</v>
      </c>
      <c r="AF329" s="189" t="str">
        <f t="shared" si="61"/>
        <v>CFW</v>
      </c>
      <c r="AG329" s="189" t="str">
        <f t="shared" si="61"/>
        <v>mob</v>
      </c>
      <c r="AH329" s="84"/>
      <c r="AI329" s="66"/>
      <c r="AJ329" s="54"/>
      <c r="AK329" s="54"/>
      <c r="AL329" s="54"/>
    </row>
    <row r="330" spans="1:38" hidden="1" outlineLevel="3" x14ac:dyDescent="0.25">
      <c r="A330" s="54"/>
      <c r="B330" s="63"/>
      <c r="C330" s="98">
        <f t="shared" ref="C330:C339" si="62">INT($C$279+3)</f>
        <v>4</v>
      </c>
      <c r="D330" s="84"/>
      <c r="E330" s="79"/>
      <c r="F330" s="79"/>
      <c r="G330" s="84"/>
      <c r="H330" s="116" t="s">
        <v>459</v>
      </c>
      <c r="I330" s="110">
        <v>1</v>
      </c>
      <c r="J330" s="226" t="str">
        <f t="shared" ref="J330:J356" si="63">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62"/>
        <v>4</v>
      </c>
      <c r="D331" s="84"/>
      <c r="E331" s="79"/>
      <c r="F331" s="79"/>
      <c r="G331" s="84"/>
      <c r="H331" s="87" t="s">
        <v>460</v>
      </c>
      <c r="I331" s="110">
        <v>1</v>
      </c>
      <c r="J331" s="107" t="str">
        <f t="shared" si="63"/>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62"/>
        <v>4</v>
      </c>
      <c r="D332" s="84"/>
      <c r="E332" s="79"/>
      <c r="F332" s="79"/>
      <c r="G332" s="84"/>
      <c r="H332" s="87" t="s">
        <v>461</v>
      </c>
      <c r="I332" s="110">
        <v>0</v>
      </c>
      <c r="J332" s="107" t="str">
        <f t="shared" si="63"/>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62"/>
        <v>4</v>
      </c>
      <c r="D333" s="84"/>
      <c r="E333" s="79"/>
      <c r="F333" s="79"/>
      <c r="G333" s="84"/>
      <c r="H333" s="87" t="s">
        <v>462</v>
      </c>
      <c r="I333" s="110">
        <v>1</v>
      </c>
      <c r="J333" s="107" t="str">
        <f t="shared" si="63"/>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62"/>
        <v>4</v>
      </c>
      <c r="D334" s="84"/>
      <c r="E334" s="79"/>
      <c r="F334" s="79"/>
      <c r="G334" s="84"/>
      <c r="H334" s="87" t="s">
        <v>463</v>
      </c>
      <c r="I334" s="110">
        <v>1</v>
      </c>
      <c r="J334" s="107" t="str">
        <f t="shared" si="63"/>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62"/>
        <v>4</v>
      </c>
      <c r="D335" s="84"/>
      <c r="E335" s="79"/>
      <c r="F335" s="79"/>
      <c r="G335" s="84"/>
      <c r="H335" s="87" t="s">
        <v>464</v>
      </c>
      <c r="I335" s="110">
        <v>1</v>
      </c>
      <c r="J335" s="107" t="str">
        <f t="shared" si="63"/>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62"/>
        <v>4</v>
      </c>
      <c r="D336" s="84"/>
      <c r="E336" s="79"/>
      <c r="F336" s="79"/>
      <c r="G336" s="84"/>
      <c r="H336" s="87" t="s">
        <v>465</v>
      </c>
      <c r="I336" s="110">
        <v>0</v>
      </c>
      <c r="J336" s="107" t="str">
        <f t="shared" si="63"/>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62"/>
        <v>4</v>
      </c>
      <c r="D337" s="84"/>
      <c r="E337" s="79"/>
      <c r="F337" s="79"/>
      <c r="G337" s="84"/>
      <c r="H337" s="87" t="s">
        <v>466</v>
      </c>
      <c r="I337" s="110">
        <v>0</v>
      </c>
      <c r="J337" s="107" t="str">
        <f t="shared" si="63"/>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62"/>
        <v>4</v>
      </c>
      <c r="D338" s="84"/>
      <c r="E338" s="79"/>
      <c r="F338" s="79"/>
      <c r="G338" s="84"/>
      <c r="H338" s="87" t="s">
        <v>467</v>
      </c>
      <c r="I338" s="110">
        <v>0</v>
      </c>
      <c r="J338" s="107" t="str">
        <f t="shared" si="63"/>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62"/>
        <v>4</v>
      </c>
      <c r="D339" s="84"/>
      <c r="E339" s="79"/>
      <c r="F339" s="79"/>
      <c r="G339" s="84"/>
      <c r="H339" s="87" t="s">
        <v>468</v>
      </c>
      <c r="I339" s="110">
        <v>0</v>
      </c>
      <c r="J339" s="107" t="str">
        <f t="shared" si="63"/>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63"/>
        <v>head</v>
      </c>
      <c r="K340" s="253">
        <v>0.75</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63"/>
        <v>head</v>
      </c>
      <c r="K341" s="253">
        <v>0.85</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63"/>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64">INT($C$279+3)</f>
        <v>4</v>
      </c>
      <c r="D343" s="84"/>
      <c r="E343" s="79"/>
      <c r="F343" s="79"/>
      <c r="G343" s="84"/>
      <c r="H343" s="87" t="s">
        <v>472</v>
      </c>
      <c r="I343" s="110">
        <v>0</v>
      </c>
      <c r="J343" s="107" t="str">
        <f t="shared" si="63"/>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64"/>
        <v>4</v>
      </c>
      <c r="D344" s="84"/>
      <c r="E344" s="79"/>
      <c r="F344" s="79"/>
      <c r="G344" s="84"/>
      <c r="H344" s="87" t="s">
        <v>473</v>
      </c>
      <c r="I344" s="110">
        <v>5</v>
      </c>
      <c r="J344" s="107" t="str">
        <f t="shared" si="63"/>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64"/>
        <v>4</v>
      </c>
      <c r="D345" s="84"/>
      <c r="E345" s="79"/>
      <c r="F345" s="79"/>
      <c r="G345" s="84"/>
      <c r="H345" s="87" t="s">
        <v>474</v>
      </c>
      <c r="I345" s="110">
        <v>5</v>
      </c>
      <c r="J345" s="107" t="str">
        <f t="shared" si="63"/>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64"/>
        <v>4</v>
      </c>
      <c r="D346" s="84"/>
      <c r="E346" s="79"/>
      <c r="F346" s="79"/>
      <c r="G346" s="84"/>
      <c r="H346" s="87" t="s">
        <v>475</v>
      </c>
      <c r="I346" s="110">
        <v>0</v>
      </c>
      <c r="J346" s="107" t="str">
        <f t="shared" si="63"/>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64"/>
        <v>4</v>
      </c>
      <c r="D347" s="84"/>
      <c r="E347" s="79"/>
      <c r="F347" s="79"/>
      <c r="G347" s="84"/>
      <c r="H347" s="87" t="s">
        <v>476</v>
      </c>
      <c r="I347" s="110">
        <v>0</v>
      </c>
      <c r="J347" s="107" t="str">
        <f t="shared" si="63"/>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64"/>
        <v>4</v>
      </c>
      <c r="D348" s="84"/>
      <c r="E348" s="79"/>
      <c r="F348" s="79"/>
      <c r="G348" s="84"/>
      <c r="H348" s="87" t="s">
        <v>477</v>
      </c>
      <c r="I348" s="110">
        <v>0</v>
      </c>
      <c r="J348" s="107" t="str">
        <f t="shared" si="63"/>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64"/>
        <v>4</v>
      </c>
      <c r="D349" s="84"/>
      <c r="E349" s="79"/>
      <c r="F349" s="79"/>
      <c r="G349" s="84"/>
      <c r="H349" s="87" t="s">
        <v>478</v>
      </c>
      <c r="I349" s="110">
        <v>1</v>
      </c>
      <c r="J349" s="107" t="str">
        <f t="shared" si="63"/>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64"/>
        <v>4</v>
      </c>
      <c r="D350" s="84"/>
      <c r="E350" s="79"/>
      <c r="F350" s="79"/>
      <c r="G350" s="84"/>
      <c r="H350" s="87" t="s">
        <v>479</v>
      </c>
      <c r="I350" s="110">
        <v>1</v>
      </c>
      <c r="J350" s="107" t="str">
        <f t="shared" si="63"/>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64"/>
        <v>4</v>
      </c>
      <c r="D351" s="84"/>
      <c r="E351" s="79"/>
      <c r="F351" s="79"/>
      <c r="G351" s="84"/>
      <c r="H351" s="87" t="s">
        <v>480</v>
      </c>
      <c r="I351" s="110">
        <v>0</v>
      </c>
      <c r="J351" s="107" t="str">
        <f t="shared" si="63"/>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64"/>
        <v>4</v>
      </c>
      <c r="D352" s="84"/>
      <c r="E352" s="79"/>
      <c r="F352" s="79"/>
      <c r="G352" s="84"/>
      <c r="H352" s="87" t="s">
        <v>481</v>
      </c>
      <c r="I352" s="110">
        <v>1</v>
      </c>
      <c r="J352" s="107" t="str">
        <f t="shared" si="63"/>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64"/>
        <v>4</v>
      </c>
      <c r="D353" s="84"/>
      <c r="E353" s="79"/>
      <c r="F353" s="79"/>
      <c r="G353" s="84"/>
      <c r="H353" s="87" t="s">
        <v>482</v>
      </c>
      <c r="I353" s="110">
        <v>0</v>
      </c>
      <c r="J353" s="107" t="str">
        <f t="shared" si="63"/>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64"/>
        <v>4</v>
      </c>
      <c r="D354" s="84"/>
      <c r="E354" s="79"/>
      <c r="F354" s="79"/>
      <c r="G354" s="84"/>
      <c r="H354" s="87" t="s">
        <v>483</v>
      </c>
      <c r="I354" s="110">
        <v>2</v>
      </c>
      <c r="J354" s="107" t="str">
        <f t="shared" si="63"/>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64"/>
        <v>4</v>
      </c>
      <c r="D355" s="84"/>
      <c r="E355" s="79"/>
      <c r="F355" s="79"/>
      <c r="G355" s="84"/>
      <c r="H355" s="87" t="s">
        <v>484</v>
      </c>
      <c r="I355" s="110">
        <v>2</v>
      </c>
      <c r="J355" s="107" t="str">
        <f t="shared" si="63"/>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64"/>
        <v>4</v>
      </c>
      <c r="D356" s="84"/>
      <c r="E356" s="79"/>
      <c r="F356" s="79"/>
      <c r="G356" s="84"/>
      <c r="H356" s="87" t="s">
        <v>485</v>
      </c>
      <c r="I356" s="110">
        <v>2</v>
      </c>
      <c r="J356" s="107" t="str">
        <f t="shared" si="63"/>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hidden="1" outlineLevel="3" x14ac:dyDescent="0.25">
      <c r="A358" s="54"/>
      <c r="B358" s="63"/>
      <c r="C358" s="98">
        <f t="shared" si="64"/>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64"/>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hidden="1" outlineLevel="3" x14ac:dyDescent="0.25">
      <c r="A361" s="54"/>
      <c r="B361" s="63"/>
      <c r="C361" s="98">
        <f t="shared" si="64"/>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64"/>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64"/>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2370</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2368</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collapsed="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hidden="1"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hidden="1" outlineLevel="2" x14ac:dyDescent="0.25">
      <c r="A385" s="54"/>
      <c r="B385" s="63"/>
      <c r="C385" s="98">
        <f>INT($C$373)+2</f>
        <v>3</v>
      </c>
      <c r="D385" s="84"/>
      <c r="E385" s="79"/>
      <c r="F385" s="79"/>
      <c r="G385" s="84"/>
      <c r="H385" s="87" t="s">
        <v>498</v>
      </c>
      <c r="I385" s="108" t="b">
        <v>0</v>
      </c>
      <c r="J385" s="87"/>
      <c r="K385" s="87"/>
      <c r="L385" s="87"/>
      <c r="M385" s="87"/>
      <c r="N385" s="284" t="s">
        <v>2369</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hidden="1"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hidden="1"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hidden="1"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98">
        <f t="shared" ref="C389:C403" si="65">INT($C$373)+3</f>
        <v>4</v>
      </c>
      <c r="D389" s="84"/>
      <c r="E389" s="79"/>
      <c r="F389" s="79"/>
      <c r="G389" s="84"/>
      <c r="H389" s="342" t="s">
        <v>504</v>
      </c>
      <c r="I389" s="226">
        <v>2</v>
      </c>
      <c r="J389" s="90" t="b">
        <v>1</v>
      </c>
      <c r="K389" s="90" t="b">
        <v>1</v>
      </c>
      <c r="L389" s="90" t="b">
        <v>0</v>
      </c>
      <c r="M389" s="90">
        <v>1</v>
      </c>
      <c r="N389" s="110">
        <v>1</v>
      </c>
      <c r="O389" s="110">
        <v>1</v>
      </c>
      <c r="P389" s="110">
        <v>1</v>
      </c>
      <c r="Q389" s="110">
        <v>1</v>
      </c>
      <c r="R389" s="363">
        <v>0</v>
      </c>
      <c r="S389" s="363">
        <v>0</v>
      </c>
      <c r="T389" s="110">
        <v>1</v>
      </c>
      <c r="U389" s="110">
        <v>1</v>
      </c>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98">
        <f t="shared" si="65"/>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hidden="1" outlineLevel="3" x14ac:dyDescent="0.25">
      <c r="A391" s="54"/>
      <c r="B391" s="63"/>
      <c r="C391" s="98">
        <f t="shared" si="65"/>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hidden="1" outlineLevel="3" x14ac:dyDescent="0.25">
      <c r="A392" s="54"/>
      <c r="B392" s="63"/>
      <c r="C392" s="98">
        <f t="shared" si="65"/>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hidden="1" outlineLevel="3" x14ac:dyDescent="0.25">
      <c r="A393" s="54"/>
      <c r="B393" s="63"/>
      <c r="C393" s="98">
        <f t="shared" si="65"/>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hidden="1" outlineLevel="3" x14ac:dyDescent="0.25">
      <c r="A394" s="54"/>
      <c r="B394" s="63"/>
      <c r="C394" s="98">
        <f t="shared" si="65"/>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hidden="1" outlineLevel="3" x14ac:dyDescent="0.25">
      <c r="A395" s="54"/>
      <c r="B395" s="63"/>
      <c r="C395" s="98">
        <f t="shared" si="65"/>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hidden="1" outlineLevel="3" x14ac:dyDescent="0.25">
      <c r="A396" s="54"/>
      <c r="B396" s="63"/>
      <c r="C396" s="98">
        <f t="shared" si="65"/>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hidden="1" outlineLevel="3" x14ac:dyDescent="0.25">
      <c r="A397" s="54"/>
      <c r="B397" s="63"/>
      <c r="C397" s="98">
        <f t="shared" si="65"/>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hidden="1" outlineLevel="3" x14ac:dyDescent="0.25">
      <c r="A398" s="54"/>
      <c r="B398" s="63"/>
      <c r="C398" s="98">
        <f t="shared" si="65"/>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hidden="1" outlineLevel="3" x14ac:dyDescent="0.25">
      <c r="A399" s="54"/>
      <c r="B399" s="63"/>
      <c r="C399" s="98">
        <f t="shared" si="65"/>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hidden="1" outlineLevel="3" x14ac:dyDescent="0.25">
      <c r="A400" s="54"/>
      <c r="B400" s="63"/>
      <c r="C400" s="98">
        <f t="shared" si="65"/>
        <v>4</v>
      </c>
      <c r="D400" s="84"/>
      <c r="E400" s="79"/>
      <c r="F400" s="79"/>
      <c r="G400" s="84"/>
      <c r="H400" s="365" t="s">
        <v>2372</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hidden="1" outlineLevel="3" x14ac:dyDescent="0.25">
      <c r="A401" s="54"/>
      <c r="B401" s="63"/>
      <c r="C401" s="98">
        <f t="shared" si="65"/>
        <v>4</v>
      </c>
      <c r="D401" s="84"/>
      <c r="E401" s="79"/>
      <c r="F401" s="79"/>
      <c r="G401" s="84"/>
      <c r="H401" s="342" t="s">
        <v>2462</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hidden="1" outlineLevel="3" x14ac:dyDescent="0.25">
      <c r="A402" s="54"/>
      <c r="B402" s="63"/>
      <c r="C402" s="98">
        <f t="shared" si="65"/>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idden="1" outlineLevel="3" x14ac:dyDescent="0.25">
      <c r="A403" s="54"/>
      <c r="B403" s="63"/>
      <c r="C403" s="98">
        <f t="shared" si="65"/>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hidden="1"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2440</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2441</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2442</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2443</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66">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66"/>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abSelected="1" topLeftCell="A8" zoomScale="80" zoomScaleNormal="80" workbookViewId="0">
      <pane xSplit="10" ySplit="46" topLeftCell="T369" activePane="bottomRight" state="frozen"/>
      <selection activeCell="J51" sqref="J51"/>
      <selection pane="topRight" activeCell="J51" sqref="J51"/>
      <selection pane="bottomLeft" activeCell="J51" sqref="J51"/>
      <selection pane="bottomRight" activeCell="J21" sqref="J21:AB21"/>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120"/>
      <c r="K17" s="120"/>
      <c r="L17" s="120"/>
      <c r="M17" s="120"/>
      <c r="N17" s="120"/>
      <c r="O17" s="120"/>
      <c r="P17" s="120"/>
      <c r="Q17" s="120"/>
      <c r="R17" s="120"/>
      <c r="S17" s="120"/>
      <c r="T17" s="120"/>
      <c r="U17" s="120"/>
      <c r="V17" s="120"/>
      <c r="W17" s="120"/>
      <c r="X17" s="120"/>
      <c r="Y17" s="120"/>
      <c r="Z17" s="120"/>
      <c r="AA17" s="120"/>
      <c r="AB17" s="120"/>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44333.433840046302</v>
      </c>
      <c r="J18" s="420" t="s">
        <v>2494</v>
      </c>
      <c r="K18" s="421"/>
      <c r="L18" s="421"/>
      <c r="M18" s="421"/>
      <c r="N18" s="421"/>
      <c r="O18" s="421"/>
      <c r="P18" s="421"/>
      <c r="Q18" s="421"/>
      <c r="R18" s="421"/>
      <c r="S18" s="421"/>
      <c r="T18" s="421"/>
      <c r="U18" s="421"/>
      <c r="V18" s="421"/>
      <c r="W18" s="421"/>
      <c r="X18" s="421"/>
      <c r="Y18" s="421"/>
      <c r="Z18" s="421"/>
      <c r="AA18" s="421"/>
      <c r="AB18" s="422"/>
      <c r="AC18" s="385"/>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116"/>
      <c r="K19" s="116"/>
      <c r="L19" s="116"/>
      <c r="M19" s="116"/>
      <c r="N19" s="116"/>
      <c r="O19" s="116"/>
      <c r="P19" s="116"/>
      <c r="Q19" s="116"/>
      <c r="R19" s="116"/>
      <c r="S19" s="116"/>
      <c r="T19" s="116"/>
      <c r="U19" s="116"/>
      <c r="V19" s="116"/>
      <c r="W19" s="116"/>
      <c r="X19" s="116"/>
      <c r="Y19" s="116"/>
      <c r="Z19" s="116"/>
      <c r="AA19" s="116"/>
      <c r="AB19" s="116"/>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120"/>
      <c r="K20" s="120"/>
      <c r="L20" s="120"/>
      <c r="M20" s="120"/>
      <c r="N20" s="120"/>
      <c r="O20" s="120"/>
      <c r="P20" s="120"/>
      <c r="Q20" s="120"/>
      <c r="R20" s="120"/>
      <c r="S20" s="120"/>
      <c r="T20" s="120"/>
      <c r="U20" s="120"/>
      <c r="V20" s="120"/>
      <c r="W20" s="120"/>
      <c r="X20" s="120"/>
      <c r="Y20" s="120"/>
      <c r="Z20" s="120"/>
      <c r="AA20" s="120"/>
      <c r="AB20" s="120"/>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44333.719267013897</v>
      </c>
      <c r="J21" s="423" t="s">
        <v>2507</v>
      </c>
      <c r="K21" s="424"/>
      <c r="L21" s="424"/>
      <c r="M21" s="424"/>
      <c r="N21" s="424"/>
      <c r="O21" s="424"/>
      <c r="P21" s="424"/>
      <c r="Q21" s="424"/>
      <c r="R21" s="424"/>
      <c r="S21" s="424"/>
      <c r="T21" s="424"/>
      <c r="U21" s="424"/>
      <c r="V21" s="424"/>
      <c r="W21" s="424"/>
      <c r="X21" s="424"/>
      <c r="Y21" s="424"/>
      <c r="Z21" s="424"/>
      <c r="AA21" s="424"/>
      <c r="AB21" s="425"/>
      <c r="AC21" s="385"/>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116"/>
      <c r="K22" s="116"/>
      <c r="L22" s="116"/>
      <c r="M22" s="116"/>
      <c r="N22" s="116"/>
      <c r="O22" s="116"/>
      <c r="P22" s="116"/>
      <c r="Q22" s="116"/>
      <c r="R22" s="116"/>
      <c r="S22" s="116"/>
      <c r="T22" s="116"/>
      <c r="U22" s="116"/>
      <c r="V22" s="116"/>
      <c r="W22" s="116"/>
      <c r="X22" s="116"/>
      <c r="Y22" s="116"/>
      <c r="Z22" s="116"/>
      <c r="AA22" s="116"/>
      <c r="AB22" s="116"/>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2449</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411">
        <v>0</v>
      </c>
      <c r="V47" s="411">
        <v>1</v>
      </c>
      <c r="W47" s="411">
        <v>2</v>
      </c>
      <c r="X47" s="411">
        <v>3</v>
      </c>
      <c r="Y47" s="411">
        <v>4</v>
      </c>
      <c r="Z47" s="411">
        <v>5</v>
      </c>
      <c r="AA47" s="411">
        <v>6</v>
      </c>
      <c r="AB47" s="411">
        <v>7</v>
      </c>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collapsed="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564</v>
      </c>
      <c r="I61" s="107" t="s">
        <v>1599</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7</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2447</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0.16093178091915078</v>
      </c>
      <c r="V74" s="307">
        <f t="shared" si="4"/>
        <v>0.16093178091915078</v>
      </c>
      <c r="W74" s="307">
        <f t="shared" si="4"/>
        <v>0.16093178091915078</v>
      </c>
      <c r="X74" s="306">
        <f t="shared" si="4"/>
        <v>0.16093178091915078</v>
      </c>
      <c r="Y74" s="306">
        <f t="shared" si="4"/>
        <v>0.16093178091915078</v>
      </c>
      <c r="Z74" s="306">
        <f t="shared" si="4"/>
        <v>0.16093178091915078</v>
      </c>
      <c r="AA74" s="306">
        <f t="shared" si="4"/>
        <v>0.16093178091915078</v>
      </c>
      <c r="AB74" s="306">
        <f t="shared" si="4"/>
        <v>0.16093178091915078</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0.15449450968238473</v>
      </c>
      <c r="V75" s="307">
        <f t="shared" si="4"/>
        <v>0.15449450968238473</v>
      </c>
      <c r="W75" s="307">
        <f t="shared" si="4"/>
        <v>0.15449450968238473</v>
      </c>
      <c r="X75" s="306">
        <f t="shared" si="4"/>
        <v>0.15449450968238473</v>
      </c>
      <c r="Y75" s="306">
        <f t="shared" si="4"/>
        <v>0.15449450968238473</v>
      </c>
      <c r="Z75" s="306">
        <f t="shared" si="4"/>
        <v>0.15449450968238473</v>
      </c>
      <c r="AA75" s="306">
        <f t="shared" si="4"/>
        <v>0.15449450968238473</v>
      </c>
      <c r="AB75" s="306">
        <f t="shared" si="4"/>
        <v>0.15449450968238473</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0.14831472929508935</v>
      </c>
      <c r="V76" s="307">
        <f t="shared" si="4"/>
        <v>0.14831472929508935</v>
      </c>
      <c r="W76" s="307">
        <f t="shared" si="4"/>
        <v>0.14831472929508935</v>
      </c>
      <c r="X76" s="306">
        <f t="shared" si="4"/>
        <v>0.14831472929508935</v>
      </c>
      <c r="Y76" s="306">
        <f t="shared" si="4"/>
        <v>0.14831472929508935</v>
      </c>
      <c r="Z76" s="306">
        <f t="shared" si="4"/>
        <v>0.14831472929508935</v>
      </c>
      <c r="AA76" s="306">
        <f t="shared" si="4"/>
        <v>0.14831472929508935</v>
      </c>
      <c r="AB76" s="306">
        <f t="shared" si="4"/>
        <v>0.14831472929508935</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0.14238214012328579</v>
      </c>
      <c r="V77" s="307">
        <f t="shared" si="4"/>
        <v>0.14238214012328579</v>
      </c>
      <c r="W77" s="307">
        <f t="shared" si="4"/>
        <v>0.14238214012328579</v>
      </c>
      <c r="X77" s="306">
        <f t="shared" si="4"/>
        <v>0.14238214012328579</v>
      </c>
      <c r="Y77" s="306">
        <f t="shared" si="4"/>
        <v>0.14238214012328579</v>
      </c>
      <c r="Z77" s="306">
        <f t="shared" si="4"/>
        <v>0.14238214012328579</v>
      </c>
      <c r="AA77" s="306">
        <f t="shared" si="4"/>
        <v>0.14238214012328579</v>
      </c>
      <c r="AB77" s="306">
        <f t="shared" si="4"/>
        <v>0.14238214012328579</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0.13668685451835433</v>
      </c>
      <c r="V78" s="307">
        <f t="shared" si="4"/>
        <v>0.13668685451835433</v>
      </c>
      <c r="W78" s="307">
        <f t="shared" si="4"/>
        <v>0.13668685451835433</v>
      </c>
      <c r="X78" s="306">
        <f t="shared" si="4"/>
        <v>0.13668685451835433</v>
      </c>
      <c r="Y78" s="306">
        <f t="shared" si="4"/>
        <v>0.13668685451835433</v>
      </c>
      <c r="Z78" s="306">
        <f t="shared" si="4"/>
        <v>0.13668685451835433</v>
      </c>
      <c r="AA78" s="306">
        <f t="shared" si="4"/>
        <v>0.13668685451835433</v>
      </c>
      <c r="AB78" s="306">
        <f t="shared" si="4"/>
        <v>0.13668685451835433</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0.13121938033762018</v>
      </c>
      <c r="V79" s="307">
        <f t="shared" si="4"/>
        <v>0.13121938033762018</v>
      </c>
      <c r="W79" s="307">
        <f t="shared" si="4"/>
        <v>0.13121938033762018</v>
      </c>
      <c r="X79" s="306">
        <f t="shared" si="4"/>
        <v>0.13121938033762018</v>
      </c>
      <c r="Y79" s="306">
        <f t="shared" si="4"/>
        <v>0.13121938033762018</v>
      </c>
      <c r="Z79" s="306">
        <f t="shared" si="4"/>
        <v>0.13121938033762018</v>
      </c>
      <c r="AA79" s="306">
        <f t="shared" si="4"/>
        <v>0.13121938033762018</v>
      </c>
      <c r="AB79" s="306">
        <f t="shared" si="4"/>
        <v>0.13121938033762018</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0.12597060512411537</v>
      </c>
      <c r="V80" s="307">
        <f t="shared" si="4"/>
        <v>0.12597060512411537</v>
      </c>
      <c r="W80" s="307">
        <f t="shared" si="4"/>
        <v>0.12597060512411537</v>
      </c>
      <c r="X80" s="306">
        <f t="shared" si="4"/>
        <v>0.12597060512411537</v>
      </c>
      <c r="Y80" s="306">
        <f t="shared" si="4"/>
        <v>0.12597060512411537</v>
      </c>
      <c r="Z80" s="306">
        <f t="shared" si="4"/>
        <v>0.12597060512411537</v>
      </c>
      <c r="AA80" s="306">
        <f t="shared" si="4"/>
        <v>0.12597060512411537</v>
      </c>
      <c r="AB80" s="306">
        <f t="shared" si="4"/>
        <v>0.12597060512411537</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595</v>
      </c>
      <c r="I93" s="107" t="s">
        <v>2465</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596</v>
      </c>
      <c r="I94" s="107" t="s">
        <v>2466</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2461</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2481</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794</v>
      </c>
      <c r="G183" s="84"/>
      <c r="H183" s="87" t="s">
        <v>795</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796</v>
      </c>
      <c r="G184" s="84"/>
      <c r="H184" s="87" t="s">
        <v>797</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798</v>
      </c>
      <c r="G185" s="84"/>
      <c r="H185" s="87" t="s">
        <v>799</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800</v>
      </c>
      <c r="S185" s="87" t="s">
        <v>800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801</v>
      </c>
      <c r="G186" s="84"/>
      <c r="H186" s="87" t="s">
        <v>802</v>
      </c>
      <c r="I186" s="107" t="s">
        <v>610</v>
      </c>
      <c r="J186" s="107"/>
      <c r="K186" s="314">
        <v>1.47E-4</v>
      </c>
      <c r="L186" s="314">
        <v>1.47E-4</v>
      </c>
      <c r="M186" s="108">
        <v>1.61E-2</v>
      </c>
      <c r="N186" s="108">
        <v>1.29E-2</v>
      </c>
      <c r="O186" s="108">
        <v>1.61E-2</v>
      </c>
      <c r="P186" s="108">
        <v>1.61E-2</v>
      </c>
      <c r="Q186" s="87"/>
      <c r="R186" s="87" t="s">
        <v>800</v>
      </c>
      <c r="S186" s="87" t="s">
        <v>800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803</v>
      </c>
      <c r="G187" s="84"/>
      <c r="H187" s="87" t="s">
        <v>804</v>
      </c>
      <c r="I187" s="107" t="s">
        <v>805</v>
      </c>
      <c r="J187" s="107"/>
      <c r="K187" s="108">
        <v>3.375E-3</v>
      </c>
      <c r="L187" s="108">
        <v>3.375E-3</v>
      </c>
      <c r="M187" s="108">
        <v>4.2200000000000001E-2</v>
      </c>
      <c r="N187" s="108">
        <v>3.3799999999999997E-2</v>
      </c>
      <c r="O187" s="108">
        <v>4.2200000000000001E-2</v>
      </c>
      <c r="P187" s="108">
        <v>4.2200000000000001E-2</v>
      </c>
      <c r="Q187" s="87"/>
      <c r="R187" s="87" t="s">
        <v>800</v>
      </c>
      <c r="S187" s="87" t="s">
        <v>800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806</v>
      </c>
      <c r="G188" s="84"/>
      <c r="H188" s="87" t="s">
        <v>807</v>
      </c>
      <c r="I188" s="107" t="s">
        <v>808</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809</v>
      </c>
      <c r="G189" s="84"/>
      <c r="H189" s="87" t="s">
        <v>810</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811</v>
      </c>
      <c r="G190" s="84"/>
      <c r="H190" s="87" t="s">
        <v>812</v>
      </c>
      <c r="I190" s="107" t="s">
        <v>2480</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813</v>
      </c>
      <c r="G191" s="84"/>
      <c r="H191" s="87" t="s">
        <v>814</v>
      </c>
      <c r="I191" s="107" t="s">
        <v>815</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816</v>
      </c>
      <c r="G192" s="84"/>
      <c r="H192" s="87" t="s">
        <v>817</v>
      </c>
      <c r="I192" s="107" t="s">
        <v>818</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819</v>
      </c>
      <c r="G193" s="84"/>
      <c r="H193" s="87" t="s">
        <v>820</v>
      </c>
      <c r="I193" s="107" t="s">
        <v>818</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821</v>
      </c>
      <c r="G194" s="84"/>
      <c r="H194" s="302" t="s">
        <v>822</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823</v>
      </c>
      <c r="F195" s="79" t="s">
        <v>824</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825</v>
      </c>
      <c r="G196" s="84"/>
      <c r="H196" s="87" t="s">
        <v>826</v>
      </c>
      <c r="I196" s="107" t="s">
        <v>610</v>
      </c>
      <c r="J196" s="107"/>
      <c r="K196" s="108">
        <v>0.3</v>
      </c>
      <c r="L196" s="108">
        <v>0.3</v>
      </c>
      <c r="M196" s="108">
        <v>0.3</v>
      </c>
      <c r="N196" s="108">
        <v>0.3</v>
      </c>
      <c r="O196" s="108">
        <v>0.3</v>
      </c>
      <c r="P196" s="108">
        <v>0.3</v>
      </c>
      <c r="Q196" s="87"/>
      <c r="R196" s="87" t="s">
        <v>827</v>
      </c>
      <c r="S196" s="87" t="s">
        <v>827</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828</v>
      </c>
      <c r="G197" s="84"/>
      <c r="H197" s="87" t="s">
        <v>829</v>
      </c>
      <c r="I197" s="107" t="s">
        <v>610</v>
      </c>
      <c r="J197" s="107"/>
      <c r="K197" s="108">
        <v>0.25</v>
      </c>
      <c r="L197" s="108">
        <v>0.25</v>
      </c>
      <c r="M197" s="108">
        <v>0.25</v>
      </c>
      <c r="N197" s="108">
        <v>0.25</v>
      </c>
      <c r="O197" s="108">
        <v>0.25</v>
      </c>
      <c r="P197" s="108">
        <v>0.25</v>
      </c>
      <c r="Q197" s="87"/>
      <c r="R197" s="87" t="s">
        <v>827</v>
      </c>
      <c r="S197" s="87" t="s">
        <v>827</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830</v>
      </c>
      <c r="G198" s="84"/>
      <c r="H198" s="87" t="s">
        <v>831</v>
      </c>
      <c r="I198" s="107" t="s">
        <v>610</v>
      </c>
      <c r="J198" s="107"/>
      <c r="K198" s="108">
        <v>0.1</v>
      </c>
      <c r="L198" s="108">
        <v>0.1</v>
      </c>
      <c r="M198" s="108">
        <v>0.1</v>
      </c>
      <c r="N198" s="108">
        <v>0.1</v>
      </c>
      <c r="O198" s="108">
        <v>0.1</v>
      </c>
      <c r="P198" s="108">
        <v>0.1</v>
      </c>
      <c r="Q198" s="87"/>
      <c r="R198" s="87" t="s">
        <v>827</v>
      </c>
      <c r="S198" s="87" t="s">
        <v>827</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832</v>
      </c>
      <c r="G199" s="84"/>
      <c r="H199" s="87" t="s">
        <v>833</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827</v>
      </c>
      <c r="S199" s="87" t="s">
        <v>827</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834</v>
      </c>
      <c r="G200" s="84"/>
      <c r="H200" s="87" t="s">
        <v>835</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827</v>
      </c>
      <c r="S200" s="87" t="s">
        <v>827</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836</v>
      </c>
      <c r="G201" s="84"/>
      <c r="H201" s="87" t="s">
        <v>837</v>
      </c>
      <c r="I201" s="107" t="s">
        <v>610</v>
      </c>
      <c r="J201" s="107"/>
      <c r="K201" s="108">
        <v>0.35</v>
      </c>
      <c r="L201" s="108">
        <v>0.35</v>
      </c>
      <c r="M201" s="108">
        <v>0.35</v>
      </c>
      <c r="N201" s="108">
        <v>0.35</v>
      </c>
      <c r="O201" s="108">
        <v>0.35</v>
      </c>
      <c r="P201" s="108">
        <v>0.35</v>
      </c>
      <c r="Q201" s="87"/>
      <c r="R201" s="87" t="s">
        <v>827</v>
      </c>
      <c r="S201" s="87" t="s">
        <v>827</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838</v>
      </c>
      <c r="G202" s="84"/>
      <c r="H202" s="87" t="s">
        <v>839</v>
      </c>
      <c r="I202" s="107" t="s">
        <v>610</v>
      </c>
      <c r="J202" s="107"/>
      <c r="K202" s="108">
        <v>0.1</v>
      </c>
      <c r="L202" s="108">
        <v>0.1</v>
      </c>
      <c r="M202" s="108">
        <v>0.1</v>
      </c>
      <c r="N202" s="108">
        <v>0.1</v>
      </c>
      <c r="O202" s="108">
        <v>0.1</v>
      </c>
      <c r="P202" s="108">
        <v>0.1</v>
      </c>
      <c r="Q202" s="87"/>
      <c r="R202" s="87" t="s">
        <v>785</v>
      </c>
      <c r="S202" s="87" t="s">
        <v>827</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840</v>
      </c>
      <c r="G203" s="84"/>
      <c r="H203" s="302" t="s">
        <v>841</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842</v>
      </c>
      <c r="F204" s="79" t="s">
        <v>843</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844</v>
      </c>
      <c r="G205" s="84"/>
      <c r="H205" s="87" t="s">
        <v>845</v>
      </c>
      <c r="I205" s="107" t="s">
        <v>610</v>
      </c>
      <c r="J205" s="107"/>
      <c r="K205" s="108">
        <v>0.05</v>
      </c>
      <c r="L205" s="108">
        <v>0.05</v>
      </c>
      <c r="M205" s="108">
        <v>0.05</v>
      </c>
      <c r="N205" s="108">
        <v>0.05</v>
      </c>
      <c r="O205" s="108">
        <v>0.05</v>
      </c>
      <c r="P205" s="108">
        <v>0.05</v>
      </c>
      <c r="Q205" s="87"/>
      <c r="R205" s="87" t="s">
        <v>846</v>
      </c>
      <c r="S205" s="87" t="s">
        <v>846</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847</v>
      </c>
      <c r="G206" s="84"/>
      <c r="H206" s="87" t="s">
        <v>848</v>
      </c>
      <c r="I206" s="107" t="s">
        <v>610</v>
      </c>
      <c r="J206" s="107"/>
      <c r="K206" s="108">
        <v>0.85</v>
      </c>
      <c r="L206" s="108">
        <v>0.85</v>
      </c>
      <c r="M206" s="108">
        <v>0.85</v>
      </c>
      <c r="N206" s="108">
        <v>0.85</v>
      </c>
      <c r="O206" s="108">
        <v>0.85</v>
      </c>
      <c r="P206" s="108">
        <v>0.85</v>
      </c>
      <c r="Q206" s="87"/>
      <c r="R206" s="87" t="s">
        <v>846</v>
      </c>
      <c r="S206" s="87" t="s">
        <v>846</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849</v>
      </c>
      <c r="G207" s="84"/>
      <c r="H207" s="87" t="s">
        <v>850</v>
      </c>
      <c r="I207" s="107" t="s">
        <v>610</v>
      </c>
      <c r="J207" s="107"/>
      <c r="K207" s="108">
        <v>5.5</v>
      </c>
      <c r="L207" s="108">
        <v>5.5</v>
      </c>
      <c r="M207" s="108">
        <v>5.5</v>
      </c>
      <c r="N207" s="108">
        <v>5.5</v>
      </c>
      <c r="O207" s="108">
        <v>5.5</v>
      </c>
      <c r="P207" s="108">
        <v>5.5</v>
      </c>
      <c r="Q207" s="87"/>
      <c r="R207" s="87" t="s">
        <v>846</v>
      </c>
      <c r="S207" s="87" t="s">
        <v>846</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851</v>
      </c>
      <c r="G208" s="84"/>
      <c r="H208" s="87" t="s">
        <v>852</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846</v>
      </c>
      <c r="S208" s="87" t="s">
        <v>846</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853</v>
      </c>
      <c r="G209" s="84"/>
      <c r="H209" s="87" t="s">
        <v>854</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855</v>
      </c>
      <c r="G210" s="84"/>
      <c r="H210" s="87" t="s">
        <v>856</v>
      </c>
      <c r="I210" s="107" t="s">
        <v>610</v>
      </c>
      <c r="J210" s="107"/>
      <c r="K210" s="108">
        <v>1</v>
      </c>
      <c r="L210" s="108">
        <v>1</v>
      </c>
      <c r="M210" s="108">
        <v>1</v>
      </c>
      <c r="N210" s="108">
        <v>1</v>
      </c>
      <c r="O210" s="108">
        <v>1</v>
      </c>
      <c r="P210" s="108">
        <v>1</v>
      </c>
      <c r="Q210" s="87"/>
      <c r="R210" s="87" t="s">
        <v>800</v>
      </c>
      <c r="S210" s="87" t="s">
        <v>800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857</v>
      </c>
      <c r="G211" s="84"/>
      <c r="H211" s="87" t="s">
        <v>858</v>
      </c>
      <c r="I211" s="107" t="s">
        <v>610</v>
      </c>
      <c r="J211" s="107"/>
      <c r="K211" s="108">
        <v>0.6</v>
      </c>
      <c r="L211" s="108">
        <v>0.6</v>
      </c>
      <c r="M211" s="108">
        <v>0.6</v>
      </c>
      <c r="N211" s="108">
        <v>0.6</v>
      </c>
      <c r="O211" s="108">
        <v>0.6</v>
      </c>
      <c r="P211" s="108">
        <v>0.6</v>
      </c>
      <c r="Q211" s="87"/>
      <c r="R211" s="87" t="s">
        <v>800</v>
      </c>
      <c r="S211" s="87" t="s">
        <v>800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859</v>
      </c>
      <c r="G212" s="84"/>
      <c r="H212" s="87" t="s">
        <v>860</v>
      </c>
      <c r="I212" s="107" t="s">
        <v>610</v>
      </c>
      <c r="J212" s="107"/>
      <c r="K212" s="108">
        <v>0.25</v>
      </c>
      <c r="L212" s="108">
        <v>0.25</v>
      </c>
      <c r="M212" s="108">
        <v>0.25</v>
      </c>
      <c r="N212" s="108">
        <v>0.25</v>
      </c>
      <c r="O212" s="108">
        <v>0.25</v>
      </c>
      <c r="P212" s="108">
        <v>0.25</v>
      </c>
      <c r="Q212" s="87"/>
      <c r="R212" s="87" t="s">
        <v>800</v>
      </c>
      <c r="S212" s="87" t="s">
        <v>800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861</v>
      </c>
      <c r="G213" s="84"/>
      <c r="H213" s="87" t="s">
        <v>862</v>
      </c>
      <c r="I213" s="107" t="s">
        <v>610</v>
      </c>
      <c r="J213" s="107"/>
      <c r="K213" s="108">
        <v>0.9</v>
      </c>
      <c r="L213" s="108">
        <v>0.9</v>
      </c>
      <c r="M213" s="108">
        <v>0.9</v>
      </c>
      <c r="N213" s="108">
        <v>0.9</v>
      </c>
      <c r="O213" s="108">
        <v>0.9</v>
      </c>
      <c r="P213" s="108">
        <v>0.9</v>
      </c>
      <c r="Q213" s="87"/>
      <c r="R213" s="87" t="s">
        <v>863</v>
      </c>
      <c r="S213" s="87" t="s">
        <v>863</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864</v>
      </c>
      <c r="G214" s="84"/>
      <c r="H214" s="302" t="s">
        <v>865</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866</v>
      </c>
      <c r="F215" s="79" t="s">
        <v>867</v>
      </c>
      <c r="G215" s="84"/>
      <c r="H215" s="87" t="s">
        <v>868</v>
      </c>
      <c r="I215" s="107" t="s">
        <v>640</v>
      </c>
      <c r="J215" s="107"/>
      <c r="K215" s="108">
        <v>90</v>
      </c>
      <c r="L215" s="108">
        <v>90</v>
      </c>
      <c r="M215" s="108">
        <v>0</v>
      </c>
      <c r="N215" s="108">
        <v>0</v>
      </c>
      <c r="O215" s="108">
        <v>0</v>
      </c>
      <c r="P215" s="108">
        <v>0</v>
      </c>
      <c r="Q215" s="87"/>
      <c r="R215" s="87" t="s">
        <v>869</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870</v>
      </c>
      <c r="G216" s="84"/>
      <c r="H216" s="87" t="s">
        <v>871</v>
      </c>
      <c r="I216" s="107" t="s">
        <v>640</v>
      </c>
      <c r="J216" s="107"/>
      <c r="K216" s="108">
        <v>150</v>
      </c>
      <c r="L216" s="108">
        <v>150</v>
      </c>
      <c r="M216" s="108">
        <v>285</v>
      </c>
      <c r="N216" s="108">
        <v>285</v>
      </c>
      <c r="O216" s="108">
        <v>285</v>
      </c>
      <c r="P216" s="108">
        <v>285</v>
      </c>
      <c r="Q216" s="87"/>
      <c r="R216" s="87" t="s">
        <v>872</v>
      </c>
      <c r="S216" s="87" t="s">
        <v>872</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873</v>
      </c>
      <c r="G217" s="84"/>
      <c r="H217" s="87" t="s">
        <v>874</v>
      </c>
      <c r="I217" s="107" t="s">
        <v>610</v>
      </c>
      <c r="J217" s="107"/>
      <c r="K217" s="108">
        <v>1.304</v>
      </c>
      <c r="L217" s="108">
        <v>1.304</v>
      </c>
      <c r="M217" s="108">
        <v>2.2000000000000002</v>
      </c>
      <c r="N217" s="108">
        <v>2.2000000000000002</v>
      </c>
      <c r="O217" s="108">
        <v>2.2000000000000002</v>
      </c>
      <c r="P217" s="108">
        <v>2.2000000000000002</v>
      </c>
      <c r="Q217" s="87"/>
      <c r="R217" s="87" t="s">
        <v>872</v>
      </c>
      <c r="S217" s="87" t="s">
        <v>872</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875</v>
      </c>
      <c r="G218" s="84"/>
      <c r="H218" s="87" t="s">
        <v>874</v>
      </c>
      <c r="I218" s="107" t="s">
        <v>610</v>
      </c>
      <c r="J218" s="107"/>
      <c r="K218" s="108">
        <v>2.625</v>
      </c>
      <c r="L218" s="108">
        <v>2.625</v>
      </c>
      <c r="M218" s="108">
        <v>1.77</v>
      </c>
      <c r="N218" s="108">
        <v>1.77</v>
      </c>
      <c r="O218" s="108">
        <v>1.77</v>
      </c>
      <c r="P218" s="108">
        <v>1.77</v>
      </c>
      <c r="Q218" s="87"/>
      <c r="R218" s="87" t="s">
        <v>872</v>
      </c>
      <c r="S218" s="87" t="s">
        <v>872</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876</v>
      </c>
      <c r="G219" s="84"/>
      <c r="H219" s="87" t="s">
        <v>877</v>
      </c>
      <c r="I219" s="107" t="s">
        <v>610</v>
      </c>
      <c r="J219" s="107"/>
      <c r="K219" s="108">
        <v>0.33</v>
      </c>
      <c r="L219" s="108">
        <v>0.33</v>
      </c>
      <c r="M219" s="108">
        <v>0.33</v>
      </c>
      <c r="N219" s="108">
        <v>0.33</v>
      </c>
      <c r="O219" s="108">
        <v>0.33</v>
      </c>
      <c r="P219" s="108">
        <v>0.33</v>
      </c>
      <c r="Q219" s="87"/>
      <c r="R219" s="87" t="s">
        <v>872</v>
      </c>
      <c r="S219" s="87" t="s">
        <v>872</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878</v>
      </c>
      <c r="G220" s="84"/>
      <c r="H220" s="87" t="s">
        <v>879</v>
      </c>
      <c r="I220" s="107" t="s">
        <v>880</v>
      </c>
      <c r="J220" s="107"/>
      <c r="K220" s="108">
        <v>1.43</v>
      </c>
      <c r="L220" s="108">
        <v>1.43</v>
      </c>
      <c r="M220" s="108">
        <v>1.8</v>
      </c>
      <c r="N220" s="108">
        <v>1.8</v>
      </c>
      <c r="O220" s="108">
        <v>1.8</v>
      </c>
      <c r="P220" s="108">
        <v>1.8</v>
      </c>
      <c r="Q220" s="87"/>
      <c r="R220" s="87" t="s">
        <v>872</v>
      </c>
      <c r="S220" s="87" t="s">
        <v>872</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881</v>
      </c>
      <c r="G221" s="84"/>
      <c r="H221" s="87" t="s">
        <v>882</v>
      </c>
      <c r="I221" s="107" t="s">
        <v>610</v>
      </c>
      <c r="J221" s="107"/>
      <c r="K221" s="108">
        <v>3.38</v>
      </c>
      <c r="L221" s="108">
        <v>3.38</v>
      </c>
      <c r="M221" s="108">
        <v>2.42</v>
      </c>
      <c r="N221" s="108">
        <v>2.42</v>
      </c>
      <c r="O221" s="108">
        <v>2.42</v>
      </c>
      <c r="P221" s="108">
        <v>2.42</v>
      </c>
      <c r="Q221" s="87"/>
      <c r="R221" s="87" t="s">
        <v>872</v>
      </c>
      <c r="S221" s="87" t="s">
        <v>872</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883</v>
      </c>
      <c r="G222" s="84"/>
      <c r="H222" s="87" t="s">
        <v>884</v>
      </c>
      <c r="I222" s="107" t="s">
        <v>610</v>
      </c>
      <c r="J222" s="107"/>
      <c r="K222" s="108">
        <v>0.91</v>
      </c>
      <c r="L222" s="108">
        <v>0.91</v>
      </c>
      <c r="M222" s="108">
        <v>1.1599999999999999</v>
      </c>
      <c r="N222" s="108">
        <v>1.1599999999999999</v>
      </c>
      <c r="O222" s="108">
        <v>1.1599999999999999</v>
      </c>
      <c r="P222" s="108">
        <v>1.1599999999999999</v>
      </c>
      <c r="Q222" s="87"/>
      <c r="R222" s="87" t="s">
        <v>872</v>
      </c>
      <c r="S222" s="87" t="s">
        <v>872</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885</v>
      </c>
      <c r="G223" s="84"/>
      <c r="H223" s="87" t="s">
        <v>886</v>
      </c>
      <c r="I223" s="107" t="s">
        <v>887</v>
      </c>
      <c r="J223" s="107"/>
      <c r="K223" s="108">
        <v>4.33</v>
      </c>
      <c r="L223" s="108">
        <v>4.33</v>
      </c>
      <c r="M223" s="108">
        <v>4.1100000000000003</v>
      </c>
      <c r="N223" s="108">
        <v>4.1100000000000003</v>
      </c>
      <c r="O223" s="108">
        <v>4.1100000000000003</v>
      </c>
      <c r="P223" s="108">
        <v>4.1100000000000003</v>
      </c>
      <c r="Q223" s="87"/>
      <c r="R223" s="87" t="s">
        <v>872</v>
      </c>
      <c r="S223" s="87" t="s">
        <v>872</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888</v>
      </c>
      <c r="G224" s="84"/>
      <c r="H224" s="87" t="s">
        <v>889</v>
      </c>
      <c r="I224" s="107" t="s">
        <v>610</v>
      </c>
      <c r="J224" s="107"/>
      <c r="K224" s="108">
        <v>4.37</v>
      </c>
      <c r="L224" s="108">
        <v>4.37</v>
      </c>
      <c r="M224" s="108">
        <v>343.5</v>
      </c>
      <c r="N224" s="108">
        <v>343.5</v>
      </c>
      <c r="O224" s="108">
        <v>343.5</v>
      </c>
      <c r="P224" s="108">
        <v>343.5</v>
      </c>
      <c r="Q224" s="87"/>
      <c r="R224" s="87" t="s">
        <v>872</v>
      </c>
      <c r="S224" s="87" t="s">
        <v>872</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890</v>
      </c>
      <c r="G225" s="84"/>
      <c r="H225" s="87" t="s">
        <v>891</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872</v>
      </c>
      <c r="S225" s="87" t="s">
        <v>872</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892</v>
      </c>
      <c r="G226" s="84"/>
      <c r="H226" s="87" t="s">
        <v>893</v>
      </c>
      <c r="I226" s="107" t="s">
        <v>880</v>
      </c>
      <c r="J226" s="107"/>
      <c r="K226" s="108">
        <v>0.14499999999999999</v>
      </c>
      <c r="L226" s="108">
        <v>0.14499999999999999</v>
      </c>
      <c r="M226" s="108">
        <v>0.13400000000000001</v>
      </c>
      <c r="N226" s="108">
        <v>0.13400000000000001</v>
      </c>
      <c r="O226" s="108">
        <v>0.13400000000000001</v>
      </c>
      <c r="P226" s="108">
        <v>0.13400000000000001</v>
      </c>
      <c r="Q226" s="87"/>
      <c r="R226" s="87" t="s">
        <v>872</v>
      </c>
      <c r="S226" s="87" t="s">
        <v>872</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894</v>
      </c>
      <c r="G227" s="84"/>
      <c r="H227" s="87" t="s">
        <v>895</v>
      </c>
      <c r="I227" s="107" t="s">
        <v>610</v>
      </c>
      <c r="J227" s="107"/>
      <c r="K227" s="108">
        <v>4.5599999999999996</v>
      </c>
      <c r="L227" s="108">
        <v>4.5599999999999996</v>
      </c>
      <c r="M227" s="108">
        <v>6.22</v>
      </c>
      <c r="N227" s="108">
        <v>6.22</v>
      </c>
      <c r="O227" s="108">
        <v>6.22</v>
      </c>
      <c r="P227" s="108">
        <v>6.22</v>
      </c>
      <c r="Q227" s="87"/>
      <c r="R227" s="87" t="s">
        <v>872</v>
      </c>
      <c r="S227" s="87" t="s">
        <v>872</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896</v>
      </c>
      <c r="G228" s="84"/>
      <c r="H228" s="87" t="s">
        <v>891</v>
      </c>
      <c r="I228" s="107" t="s">
        <v>638</v>
      </c>
      <c r="J228" s="107"/>
      <c r="K228" s="108">
        <v>0.9</v>
      </c>
      <c r="L228" s="108">
        <v>0.9</v>
      </c>
      <c r="M228" s="108">
        <v>0.747</v>
      </c>
      <c r="N228" s="108">
        <v>0.747</v>
      </c>
      <c r="O228" s="108">
        <v>0.747</v>
      </c>
      <c r="P228" s="108">
        <v>0.747</v>
      </c>
      <c r="Q228" s="87"/>
      <c r="R228" s="87" t="s">
        <v>872</v>
      </c>
      <c r="S228" s="87" t="s">
        <v>872</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897</v>
      </c>
      <c r="F229" s="79" t="s">
        <v>898</v>
      </c>
      <c r="G229" s="84"/>
      <c r="H229" s="87" t="s">
        <v>899</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900</v>
      </c>
      <c r="F230" s="79" t="s">
        <v>809</v>
      </c>
      <c r="G230" s="84"/>
      <c r="H230" s="87" t="s">
        <v>901</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902</v>
      </c>
      <c r="G231" s="84"/>
      <c r="H231" s="302" t="s">
        <v>903</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904</v>
      </c>
      <c r="F232" s="79" t="s">
        <v>905</v>
      </c>
      <c r="G232" s="84"/>
      <c r="H232" s="87" t="s">
        <v>906</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907</v>
      </c>
      <c r="G233" s="84"/>
      <c r="H233" s="87" t="s">
        <v>908</v>
      </c>
      <c r="I233" s="107" t="s">
        <v>640</v>
      </c>
      <c r="J233" s="107"/>
      <c r="K233" s="108">
        <v>2</v>
      </c>
      <c r="L233" s="108">
        <v>2</v>
      </c>
      <c r="M233" s="108">
        <v>4</v>
      </c>
      <c r="N233" s="108">
        <v>4</v>
      </c>
      <c r="O233" s="108">
        <v>4</v>
      </c>
      <c r="P233" s="108">
        <v>4</v>
      </c>
      <c r="Q233" s="87"/>
      <c r="R233" s="87" t="s">
        <v>785</v>
      </c>
      <c r="S233" s="87" t="s">
        <v>909</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910</v>
      </c>
      <c r="G234" s="84"/>
      <c r="H234" s="87" t="s">
        <v>911</v>
      </c>
      <c r="I234" s="107" t="s">
        <v>640</v>
      </c>
      <c r="J234" s="107"/>
      <c r="K234" s="108">
        <v>22</v>
      </c>
      <c r="L234" s="108">
        <v>22</v>
      </c>
      <c r="M234" s="108">
        <v>30</v>
      </c>
      <c r="N234" s="108">
        <v>30</v>
      </c>
      <c r="O234" s="108">
        <v>30</v>
      </c>
      <c r="P234" s="108">
        <v>30</v>
      </c>
      <c r="Q234" s="87"/>
      <c r="R234" s="87" t="s">
        <v>785</v>
      </c>
      <c r="S234" s="87" t="s">
        <v>909</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912</v>
      </c>
      <c r="G235" s="84"/>
      <c r="H235" s="87" t="s">
        <v>913</v>
      </c>
      <c r="I235" s="107" t="s">
        <v>610</v>
      </c>
      <c r="J235" s="107"/>
      <c r="K235" s="108">
        <v>1</v>
      </c>
      <c r="L235" s="108">
        <v>1</v>
      </c>
      <c r="M235" s="108">
        <v>0.6</v>
      </c>
      <c r="N235" s="108">
        <v>0.6</v>
      </c>
      <c r="O235" s="108">
        <v>0.6</v>
      </c>
      <c r="P235" s="108">
        <v>0.6</v>
      </c>
      <c r="Q235" s="87"/>
      <c r="R235" s="87" t="s">
        <v>785</v>
      </c>
      <c r="S235" s="87" t="s">
        <v>909</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914</v>
      </c>
      <c r="G236" s="84"/>
      <c r="H236" s="87" t="s">
        <v>915</v>
      </c>
      <c r="I236" s="107" t="s">
        <v>610</v>
      </c>
      <c r="J236" s="107"/>
      <c r="K236" s="87"/>
      <c r="L236" s="87"/>
      <c r="M236" s="108">
        <v>0.6</v>
      </c>
      <c r="N236" s="108">
        <v>0.6</v>
      </c>
      <c r="O236" s="108">
        <v>0.6</v>
      </c>
      <c r="P236" s="108">
        <v>0.105</v>
      </c>
      <c r="Q236" s="87"/>
      <c r="R236" s="87"/>
      <c r="S236" s="87" t="s">
        <v>909</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916</v>
      </c>
      <c r="G237" s="84"/>
      <c r="H237" s="87" t="s">
        <v>917</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918</v>
      </c>
      <c r="G238" s="84"/>
      <c r="H238" s="87" t="s">
        <v>919</v>
      </c>
      <c r="I238" s="107" t="s">
        <v>704</v>
      </c>
      <c r="J238" s="107"/>
      <c r="K238" s="108">
        <v>4.7</v>
      </c>
      <c r="L238" s="108">
        <v>4.7</v>
      </c>
      <c r="M238" s="108">
        <v>3.1</v>
      </c>
      <c r="N238" s="108">
        <v>3.1</v>
      </c>
      <c r="O238" s="108">
        <v>3.1</v>
      </c>
      <c r="P238" s="108">
        <v>3.1</v>
      </c>
      <c r="Q238" s="87"/>
      <c r="R238" s="87" t="s">
        <v>920</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921</v>
      </c>
      <c r="G239" s="84"/>
      <c r="H239" s="87" t="s">
        <v>922</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923</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924</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925</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926</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927</v>
      </c>
      <c r="G244" s="84"/>
      <c r="H244" s="87" t="s">
        <v>928</v>
      </c>
      <c r="I244" s="107" t="s">
        <v>929</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930</v>
      </c>
      <c r="G245" s="84"/>
      <c r="H245" s="87" t="s">
        <v>931</v>
      </c>
      <c r="I245" s="107" t="s">
        <v>929</v>
      </c>
      <c r="J245" s="107"/>
      <c r="K245" s="108">
        <v>0.41</v>
      </c>
      <c r="L245" s="108">
        <v>0.41</v>
      </c>
      <c r="M245" s="108">
        <v>0.57999999999999996</v>
      </c>
      <c r="N245" s="108">
        <v>0.57999999999999996</v>
      </c>
      <c r="O245" s="108">
        <v>0.57999999999999996</v>
      </c>
      <c r="P245" s="108">
        <v>0.57999999999999996</v>
      </c>
      <c r="Q245" s="87"/>
      <c r="R245" s="87" t="s">
        <v>932</v>
      </c>
      <c r="S245" s="87" t="s">
        <v>932</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933</v>
      </c>
      <c r="G246" s="84"/>
      <c r="H246" s="87" t="s">
        <v>934</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932</v>
      </c>
      <c r="S246" s="87" t="s">
        <v>932</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935</v>
      </c>
      <c r="G247" s="84"/>
      <c r="H247" s="87" t="s">
        <v>936</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920</v>
      </c>
      <c r="S247" s="87" t="s">
        <v>932</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937</v>
      </c>
      <c r="G248" s="84"/>
      <c r="H248" s="87" t="s">
        <v>938</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939</v>
      </c>
      <c r="G249" s="84"/>
      <c r="H249" s="87" t="s">
        <v>940</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941</v>
      </c>
      <c r="G250" s="84"/>
      <c r="H250" s="87" t="s">
        <v>940</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942</v>
      </c>
      <c r="G251" s="84"/>
      <c r="H251" s="87" t="s">
        <v>943</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944</v>
      </c>
      <c r="G252" s="84"/>
      <c r="H252" s="87" t="s">
        <v>945</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946</v>
      </c>
      <c r="G253" s="84"/>
      <c r="H253" s="87" t="s">
        <v>947</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948</v>
      </c>
      <c r="G254" s="84"/>
      <c r="H254" s="87" t="s">
        <v>947</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949</v>
      </c>
      <c r="G255" s="84"/>
      <c r="H255" s="87" t="s">
        <v>950</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951</v>
      </c>
      <c r="G256" s="84"/>
      <c r="H256" s="87" t="s">
        <v>950</v>
      </c>
      <c r="I256" s="107" t="s">
        <v>610</v>
      </c>
      <c r="J256" s="107"/>
      <c r="K256" s="108">
        <v>0.6</v>
      </c>
      <c r="L256" s="108">
        <v>0.6</v>
      </c>
      <c r="M256" s="108">
        <v>0.6</v>
      </c>
      <c r="N256" s="108">
        <v>0.6</v>
      </c>
      <c r="O256" s="108">
        <v>0.6</v>
      </c>
      <c r="P256" s="108">
        <v>0.6</v>
      </c>
      <c r="Q256" s="87"/>
      <c r="R256" s="87" t="s">
        <v>952</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953</v>
      </c>
      <c r="G257" s="84"/>
      <c r="H257" s="87" t="s">
        <v>954</v>
      </c>
      <c r="I257" s="107" t="s">
        <v>610</v>
      </c>
      <c r="J257" s="107"/>
      <c r="K257" s="108">
        <v>0.17</v>
      </c>
      <c r="L257" s="108">
        <v>0.17</v>
      </c>
      <c r="M257" s="108">
        <v>0.13</v>
      </c>
      <c r="N257" s="108">
        <v>0.13</v>
      </c>
      <c r="O257" s="108">
        <v>0.13</v>
      </c>
      <c r="P257" s="108">
        <v>0.13</v>
      </c>
      <c r="Q257" s="87"/>
      <c r="R257" s="87" t="s">
        <v>955</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956</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957</v>
      </c>
      <c r="F259" s="79" t="s">
        <v>958</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959</v>
      </c>
      <c r="G260" s="84"/>
      <c r="H260" s="87" t="s">
        <v>2478</v>
      </c>
      <c r="I260" s="107" t="s">
        <v>960</v>
      </c>
      <c r="J260" s="107"/>
      <c r="K260" s="108">
        <f>23*0.85</f>
        <v>19.55</v>
      </c>
      <c r="L260" s="108">
        <f>22*0.85</f>
        <v>18.7</v>
      </c>
      <c r="M260" s="87"/>
      <c r="N260" s="87"/>
      <c r="O260" s="87"/>
      <c r="P260" s="87"/>
      <c r="Q260" s="87"/>
      <c r="R260" s="87" t="s">
        <v>961</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962</v>
      </c>
      <c r="G261" s="84"/>
      <c r="H261" s="87" t="s">
        <v>963</v>
      </c>
      <c r="I261" s="107" t="s">
        <v>964</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965</v>
      </c>
      <c r="G262" s="84"/>
      <c r="H262" s="87" t="s">
        <v>2479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2446</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966</v>
      </c>
      <c r="G263" s="84"/>
      <c r="H263" s="87" t="s">
        <v>967</v>
      </c>
      <c r="I263" s="107" t="s">
        <v>683</v>
      </c>
      <c r="J263" s="107"/>
      <c r="K263" s="108">
        <v>0.04</v>
      </c>
      <c r="L263" s="108">
        <v>0.04</v>
      </c>
      <c r="M263" s="87"/>
      <c r="N263" s="87"/>
      <c r="O263" s="87"/>
      <c r="P263" s="87"/>
      <c r="Q263" s="87"/>
      <c r="R263" s="87" t="s">
        <v>968</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969</v>
      </c>
      <c r="G264" s="84"/>
      <c r="H264" s="87" t="s">
        <v>970</v>
      </c>
      <c r="I264" s="107" t="s">
        <v>638</v>
      </c>
      <c r="J264" s="107"/>
      <c r="K264" s="108">
        <v>0.25</v>
      </c>
      <c r="L264" s="108">
        <v>0.25</v>
      </c>
      <c r="M264" s="87"/>
      <c r="N264" s="87"/>
      <c r="O264" s="87"/>
      <c r="P264" s="87"/>
      <c r="Q264" s="87"/>
      <c r="R264" s="87" t="s">
        <v>971</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972</v>
      </c>
      <c r="G265" s="84"/>
      <c r="H265" s="87" t="s">
        <v>973</v>
      </c>
      <c r="I265" s="107" t="s">
        <v>974</v>
      </c>
      <c r="J265" s="107"/>
      <c r="K265" s="87"/>
      <c r="L265" s="87"/>
      <c r="M265" s="87"/>
      <c r="N265" s="87"/>
      <c r="O265" s="87"/>
      <c r="P265" s="87"/>
      <c r="Q265" s="87"/>
      <c r="R265" s="87" t="s">
        <v>975</v>
      </c>
      <c r="S265" s="87"/>
      <c r="T265" s="87"/>
      <c r="U265" s="108">
        <v>0.03</v>
      </c>
      <c r="V265" s="108">
        <v>0.03</v>
      </c>
      <c r="W265" s="108">
        <v>0.03</v>
      </c>
      <c r="X265" s="108">
        <v>0.2</v>
      </c>
      <c r="Y265" s="108">
        <v>0.06</v>
      </c>
      <c r="Z265" s="108">
        <v>0.06</v>
      </c>
      <c r="AA265" s="108">
        <v>0.11</v>
      </c>
      <c r="AB265" s="108">
        <v>0.11</v>
      </c>
      <c r="AC265" s="87"/>
      <c r="AD265" s="108" t="s">
        <v>975</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976</v>
      </c>
      <c r="G266" s="84"/>
      <c r="H266" s="87" t="s">
        <v>977</v>
      </c>
      <c r="I266" s="107" t="s">
        <v>633</v>
      </c>
      <c r="J266" s="107"/>
      <c r="K266" s="108">
        <v>1.35</v>
      </c>
      <c r="L266" s="108">
        <v>1.35</v>
      </c>
      <c r="M266" s="87"/>
      <c r="N266" s="87"/>
      <c r="O266" s="87"/>
      <c r="P266" s="87"/>
      <c r="Q266" s="87"/>
      <c r="R266" s="87" t="s">
        <v>978</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979</v>
      </c>
      <c r="G267" s="84"/>
      <c r="H267" s="87" t="s">
        <v>980</v>
      </c>
      <c r="I267" s="107" t="s">
        <v>736</v>
      </c>
      <c r="J267" s="107"/>
      <c r="K267" s="108">
        <v>1.6E-2</v>
      </c>
      <c r="L267" s="108">
        <v>1.6E-2</v>
      </c>
      <c r="M267" s="87"/>
      <c r="N267" s="87"/>
      <c r="O267" s="87"/>
      <c r="P267" s="87"/>
      <c r="Q267" s="87"/>
      <c r="R267" s="87" t="s">
        <v>981</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982</v>
      </c>
      <c r="G268" s="84"/>
      <c r="H268" s="87" t="s">
        <v>983</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984</v>
      </c>
      <c r="G269" s="84"/>
      <c r="H269" s="87" t="s">
        <v>985</v>
      </c>
      <c r="I269" s="107" t="s">
        <v>986</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987</v>
      </c>
      <c r="G270" s="84"/>
      <c r="H270" s="87" t="s">
        <v>988</v>
      </c>
      <c r="I270" s="107" t="s">
        <v>989</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990</v>
      </c>
      <c r="G271" s="84"/>
      <c r="H271" s="87" t="s">
        <v>991</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971</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992</v>
      </c>
      <c r="G272" s="84"/>
      <c r="H272" s="87" t="s">
        <v>993</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994</v>
      </c>
      <c r="G273" s="84"/>
      <c r="H273" s="87" t="s">
        <v>995</v>
      </c>
      <c r="I273" s="107" t="s">
        <v>996</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997</v>
      </c>
      <c r="G274" s="84"/>
      <c r="H274" s="87" t="s">
        <v>998</v>
      </c>
      <c r="I274" s="107" t="s">
        <v>999</v>
      </c>
      <c r="J274" s="107"/>
      <c r="K274" s="108">
        <f>1/1.17</f>
        <v>0.85470085470085477</v>
      </c>
      <c r="L274" s="108">
        <f>1/1.17</f>
        <v>0.85470085470085477</v>
      </c>
      <c r="M274" s="87"/>
      <c r="N274" s="87"/>
      <c r="O274" s="87"/>
      <c r="P274" s="87"/>
      <c r="Q274" s="87"/>
      <c r="R274" s="87" t="s">
        <v>1000</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1001</v>
      </c>
      <c r="G275" s="84"/>
      <c r="H275" s="87" t="s">
        <v>1002</v>
      </c>
      <c r="I275" s="107" t="s">
        <v>1003</v>
      </c>
      <c r="J275" s="107"/>
      <c r="K275" s="108">
        <v>51</v>
      </c>
      <c r="L275" s="108">
        <v>51</v>
      </c>
      <c r="M275" s="87"/>
      <c r="N275" s="87"/>
      <c r="O275" s="87"/>
      <c r="P275" s="87"/>
      <c r="Q275" s="87"/>
      <c r="R275" s="87" t="s">
        <v>1004</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1005</v>
      </c>
      <c r="G276" s="84"/>
      <c r="H276" s="302" t="s">
        <v>1006</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1007</v>
      </c>
      <c r="F277" s="79" t="s">
        <v>1008</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1009</v>
      </c>
      <c r="G278" s="84"/>
      <c r="H278" s="87" t="s">
        <v>1010</v>
      </c>
      <c r="I278" s="107" t="s">
        <v>1011</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1012</v>
      </c>
      <c r="G279" s="84"/>
      <c r="H279" s="87" t="s">
        <v>1013</v>
      </c>
      <c r="I279" s="107" t="s">
        <v>1014</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1015</v>
      </c>
      <c r="G280" s="84"/>
      <c r="H280" s="87" t="s">
        <v>1016</v>
      </c>
      <c r="I280" s="107" t="s">
        <v>1017</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1018</v>
      </c>
      <c r="G281" s="84"/>
      <c r="H281" s="87" t="s">
        <v>1019</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1020</v>
      </c>
      <c r="G282" s="84"/>
      <c r="H282" s="87" t="s">
        <v>1021</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1022</v>
      </c>
      <c r="G283" s="84"/>
      <c r="H283" s="87" t="s">
        <v>1023</v>
      </c>
      <c r="I283" s="107" t="s">
        <v>1024</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1025</v>
      </c>
      <c r="G284" s="84"/>
      <c r="H284" s="87" t="s">
        <v>1026</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1027</v>
      </c>
      <c r="G285" s="84"/>
      <c r="H285" s="87" t="s">
        <v>1023</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1028</v>
      </c>
      <c r="G286" s="84"/>
      <c r="H286" s="87" t="s">
        <v>1029</v>
      </c>
      <c r="I286" s="107" t="s">
        <v>1017</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1030</v>
      </c>
      <c r="G287" s="84"/>
      <c r="H287" s="87" t="s">
        <v>1023</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1031</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1032</v>
      </c>
      <c r="G288" s="84"/>
      <c r="H288" s="87" t="s">
        <v>1033</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1034</v>
      </c>
      <c r="G289" s="84"/>
      <c r="H289" s="87" t="s">
        <v>1035</v>
      </c>
      <c r="I289" s="107" t="s">
        <v>1036</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1037</v>
      </c>
      <c r="G290" s="84"/>
      <c r="H290" s="87" t="s">
        <v>1038</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1039</v>
      </c>
      <c r="G291" s="84"/>
      <c r="H291" s="87" t="s">
        <v>1040</v>
      </c>
      <c r="I291" s="107" t="s">
        <v>1041</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1042</v>
      </c>
      <c r="G292" s="84"/>
      <c r="H292" s="87" t="s">
        <v>1040</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1043</v>
      </c>
      <c r="G293" s="84"/>
      <c r="H293" s="87" t="s">
        <v>1044</v>
      </c>
      <c r="I293" s="107" t="s">
        <v>1045</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1046</v>
      </c>
      <c r="G294" s="84"/>
      <c r="H294" s="302" t="s">
        <v>1047</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1048</v>
      </c>
      <c r="F295" s="79" t="s">
        <v>1049</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1050</v>
      </c>
      <c r="G296" s="84"/>
      <c r="H296" s="87" t="s">
        <v>1051</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1052</v>
      </c>
      <c r="G297" s="84"/>
      <c r="H297" s="87" t="s">
        <v>1053</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1054</v>
      </c>
      <c r="G298" s="84"/>
      <c r="H298" s="87" t="s">
        <v>1055</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1056</v>
      </c>
      <c r="G299" s="84"/>
      <c r="H299" s="87" t="s">
        <v>1057</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1058</v>
      </c>
      <c r="G300" s="84"/>
      <c r="H300" s="87" t="s">
        <v>1059</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1060</v>
      </c>
      <c r="G301" s="84"/>
      <c r="H301" s="87" t="s">
        <v>1061</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1062</v>
      </c>
      <c r="G302" s="84"/>
      <c r="H302" s="87" t="s">
        <v>1063</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1064</v>
      </c>
      <c r="G303" s="84"/>
      <c r="H303" s="87" t="s">
        <v>1065</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1066</v>
      </c>
      <c r="G304" s="84"/>
      <c r="H304" s="87" t="s">
        <v>1067</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1068</v>
      </c>
      <c r="G305" s="84"/>
      <c r="H305" s="87" t="s">
        <v>1069</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1070</v>
      </c>
      <c r="G306" s="84"/>
      <c r="H306" s="87" t="s">
        <v>1071</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1072</v>
      </c>
      <c r="G307" s="84"/>
      <c r="H307" s="87" t="s">
        <v>1073</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1074</v>
      </c>
      <c r="G308" s="84"/>
      <c r="H308" s="87" t="s">
        <v>1075</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1076</v>
      </c>
      <c r="G309" s="84"/>
      <c r="H309" s="87" t="s">
        <v>1077</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1078</v>
      </c>
      <c r="G310" s="84"/>
      <c r="H310" s="87" t="s">
        <v>1079</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1080</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1081</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1082</v>
      </c>
      <c r="G313" s="84"/>
      <c r="H313" s="87" t="s">
        <v>1083</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1084</v>
      </c>
      <c r="G314" s="84"/>
      <c r="H314" s="87" t="s">
        <v>1085</v>
      </c>
      <c r="I314" s="107" t="s">
        <v>610</v>
      </c>
      <c r="J314" s="107"/>
      <c r="K314" s="108">
        <v>0.21</v>
      </c>
      <c r="L314" s="108">
        <v>0.21</v>
      </c>
      <c r="M314" s="108">
        <v>0.21</v>
      </c>
      <c r="N314" s="108">
        <v>0.21</v>
      </c>
      <c r="O314" s="108">
        <v>0.21</v>
      </c>
      <c r="P314" s="108">
        <v>0.21</v>
      </c>
      <c r="Q314" s="87"/>
      <c r="R314" s="87" t="s">
        <v>1086</v>
      </c>
      <c r="S314" s="87" t="s">
        <v>1087</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1088</v>
      </c>
      <c r="G315" s="84"/>
      <c r="H315" s="87" t="s">
        <v>1089</v>
      </c>
      <c r="I315" s="107" t="s">
        <v>610</v>
      </c>
      <c r="J315" s="107"/>
      <c r="K315" s="108">
        <v>0.9</v>
      </c>
      <c r="L315" s="108">
        <v>0.9</v>
      </c>
      <c r="M315" s="108">
        <v>0.9</v>
      </c>
      <c r="N315" s="108">
        <v>0.9</v>
      </c>
      <c r="O315" s="108">
        <v>0.9</v>
      </c>
      <c r="P315" s="108">
        <v>0.9</v>
      </c>
      <c r="Q315" s="87"/>
      <c r="R315" s="87" t="s">
        <v>1090</v>
      </c>
      <c r="S315" s="87" t="s">
        <v>1091</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1092</v>
      </c>
      <c r="G316" s="84"/>
      <c r="H316" s="87" t="s">
        <v>1093</v>
      </c>
      <c r="I316" s="107" t="s">
        <v>2463</v>
      </c>
      <c r="J316" s="107"/>
      <c r="K316" s="108">
        <v>23.8</v>
      </c>
      <c r="L316" s="108">
        <v>23.8</v>
      </c>
      <c r="M316" s="108">
        <v>23.8</v>
      </c>
      <c r="N316" s="108">
        <v>23.8</v>
      </c>
      <c r="O316" s="108">
        <v>23.8</v>
      </c>
      <c r="P316" s="108">
        <v>23.8</v>
      </c>
      <c r="Q316" s="87"/>
      <c r="R316" s="87" t="s">
        <v>2464</v>
      </c>
      <c r="S316" s="87" t="s">
        <v>2464</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1094</v>
      </c>
      <c r="G317" s="84"/>
      <c r="H317" s="87" t="s">
        <v>1095</v>
      </c>
      <c r="I317" s="107" t="s">
        <v>2463</v>
      </c>
      <c r="J317" s="107"/>
      <c r="K317" s="108">
        <v>39.6</v>
      </c>
      <c r="L317" s="108">
        <v>39.6</v>
      </c>
      <c r="M317" s="108">
        <v>39.6</v>
      </c>
      <c r="N317" s="108">
        <v>39.6</v>
      </c>
      <c r="O317" s="108">
        <v>39.6</v>
      </c>
      <c r="P317" s="108">
        <v>39.6</v>
      </c>
      <c r="Q317" s="87"/>
      <c r="R317" s="87" t="s">
        <v>2464</v>
      </c>
      <c r="S317" s="87" t="s">
        <v>2464</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1096</v>
      </c>
      <c r="G318" s="84"/>
      <c r="H318" s="302" t="s">
        <v>1097</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1098</v>
      </c>
      <c r="F319" s="79" t="s">
        <v>1099</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1100</v>
      </c>
      <c r="G320" s="84"/>
      <c r="H320" s="87" t="s">
        <v>1101</v>
      </c>
      <c r="I320" s="107" t="s">
        <v>704</v>
      </c>
      <c r="J320" s="107"/>
      <c r="K320" s="108">
        <v>1.84E-2</v>
      </c>
      <c r="L320" s="108">
        <v>1.84E-2</v>
      </c>
      <c r="M320" s="108">
        <v>1.84E-2</v>
      </c>
      <c r="N320" s="108">
        <v>1.84E-2</v>
      </c>
      <c r="O320" s="108">
        <v>1.84E-2</v>
      </c>
      <c r="P320" s="108">
        <v>1.84E-2</v>
      </c>
      <c r="Q320" s="87"/>
      <c r="R320" s="87" t="s">
        <v>1102</v>
      </c>
      <c r="S320" s="87" t="s">
        <v>1102</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1103</v>
      </c>
      <c r="G321" s="84"/>
      <c r="H321" s="87" t="s">
        <v>1104</v>
      </c>
      <c r="I321" s="107" t="s">
        <v>610</v>
      </c>
      <c r="J321" s="107"/>
      <c r="K321" s="108">
        <v>13</v>
      </c>
      <c r="L321" s="108">
        <v>13</v>
      </c>
      <c r="M321" s="108">
        <v>13</v>
      </c>
      <c r="N321" s="108">
        <v>13</v>
      </c>
      <c r="O321" s="108">
        <v>13</v>
      </c>
      <c r="P321" s="108">
        <v>13</v>
      </c>
      <c r="Q321" s="87"/>
      <c r="R321" s="87" t="s">
        <v>1102</v>
      </c>
      <c r="S321" s="87" t="s">
        <v>1102</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1105</v>
      </c>
      <c r="G322" s="84"/>
      <c r="H322" s="87" t="s">
        <v>1104</v>
      </c>
      <c r="I322" s="107" t="s">
        <v>736</v>
      </c>
      <c r="J322" s="107"/>
      <c r="K322" s="108">
        <v>7.52</v>
      </c>
      <c r="L322" s="108">
        <v>7.52</v>
      </c>
      <c r="M322" s="108">
        <v>7.52</v>
      </c>
      <c r="N322" s="108">
        <v>7.52</v>
      </c>
      <c r="O322" s="108">
        <v>7.52</v>
      </c>
      <c r="P322" s="108">
        <v>7.52</v>
      </c>
      <c r="Q322" s="87"/>
      <c r="R322" s="87" t="s">
        <v>1102</v>
      </c>
      <c r="S322" s="87" t="s">
        <v>1102</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1106</v>
      </c>
      <c r="G323" s="84"/>
      <c r="H323" s="87" t="s">
        <v>1104</v>
      </c>
      <c r="I323" s="107" t="s">
        <v>610</v>
      </c>
      <c r="J323" s="107"/>
      <c r="K323" s="108">
        <v>23.7</v>
      </c>
      <c r="L323" s="108">
        <v>23.7</v>
      </c>
      <c r="M323" s="108">
        <v>23.7</v>
      </c>
      <c r="N323" s="108">
        <v>23.7</v>
      </c>
      <c r="O323" s="108">
        <v>23.7</v>
      </c>
      <c r="P323" s="108">
        <v>23.7</v>
      </c>
      <c r="Q323" s="87"/>
      <c r="R323" s="87" t="s">
        <v>1102</v>
      </c>
      <c r="S323" s="87" t="s">
        <v>1102</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1107</v>
      </c>
      <c r="G324" s="84"/>
      <c r="H324" s="87" t="s">
        <v>1104</v>
      </c>
      <c r="I324" s="107" t="s">
        <v>736</v>
      </c>
      <c r="J324" s="107"/>
      <c r="K324" s="108">
        <v>3.36</v>
      </c>
      <c r="L324" s="108">
        <v>3.36</v>
      </c>
      <c r="M324" s="108">
        <v>3.36</v>
      </c>
      <c r="N324" s="108">
        <v>3.36</v>
      </c>
      <c r="O324" s="108">
        <v>3.36</v>
      </c>
      <c r="P324" s="108">
        <v>3.36</v>
      </c>
      <c r="Q324" s="87"/>
      <c r="R324" s="87" t="s">
        <v>1102</v>
      </c>
      <c r="S324" s="87" t="s">
        <v>1102</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x14ac:dyDescent="0.25">
      <c r="A325" s="54"/>
      <c r="B325" s="63"/>
      <c r="C325" s="56">
        <f>INT($C$40)+1</f>
        <v>2</v>
      </c>
      <c r="D325" s="84"/>
      <c r="E325" s="79"/>
      <c r="F325" s="312" t="s">
        <v>502</v>
      </c>
      <c r="G325" s="84"/>
      <c r="H325" s="302" t="s">
        <v>1108</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outlineLevel="3" x14ac:dyDescent="0.25">
      <c r="A326" s="54"/>
      <c r="B326" s="63"/>
      <c r="C326" s="56">
        <f>INT($C$40)+2</f>
        <v>3</v>
      </c>
      <c r="D326" s="84"/>
      <c r="E326" s="79" t="s">
        <v>1109</v>
      </c>
      <c r="F326" s="79" t="s">
        <v>1110</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outlineLevel="4" x14ac:dyDescent="0.25">
      <c r="A327" s="54"/>
      <c r="B327" s="63"/>
      <c r="C327" s="56">
        <f>INT($C$40)+3</f>
        <v>4</v>
      </c>
      <c r="D327" s="84"/>
      <c r="E327" s="79"/>
      <c r="F327" s="79" t="s">
        <v>1111</v>
      </c>
      <c r="G327" s="84"/>
      <c r="H327" s="87" t="s">
        <v>1112</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outlineLevel="4" x14ac:dyDescent="0.25">
      <c r="A328" s="54"/>
      <c r="B328" s="63"/>
      <c r="C328" s="56">
        <f>INT($C$40)+3</f>
        <v>4</v>
      </c>
      <c r="D328" s="84"/>
      <c r="E328" s="79"/>
      <c r="F328" s="79" t="s">
        <v>1113</v>
      </c>
      <c r="G328" s="84"/>
      <c r="H328" s="87" t="s">
        <v>1114</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outlineLevel="4" x14ac:dyDescent="0.25">
      <c r="A329" s="54"/>
      <c r="B329" s="63"/>
      <c r="C329" s="56">
        <f>INT($C$40)+3</f>
        <v>4</v>
      </c>
      <c r="D329" s="84"/>
      <c r="E329" s="79"/>
      <c r="F329" s="79" t="s">
        <v>1115</v>
      </c>
      <c r="G329" s="84"/>
      <c r="H329" s="87" t="s">
        <v>1116</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25">
      <c r="A330" s="54"/>
      <c r="B330" s="63"/>
      <c r="C330" s="56">
        <f t="shared" ref="C330:C336" si="43">INT($C$40)+2</f>
        <v>3</v>
      </c>
      <c r="D330" s="84"/>
      <c r="E330" s="79"/>
      <c r="F330" s="79" t="s">
        <v>1117</v>
      </c>
      <c r="G330" s="84"/>
      <c r="H330" s="87" t="s">
        <v>1118</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outlineLevel="2" x14ac:dyDescent="0.25">
      <c r="A331" s="54"/>
      <c r="B331" s="63"/>
      <c r="C331" s="56">
        <f t="shared" si="43"/>
        <v>3</v>
      </c>
      <c r="D331" s="84"/>
      <c r="E331" s="79"/>
      <c r="F331" s="79" t="s">
        <v>1119</v>
      </c>
      <c r="G331" s="84"/>
      <c r="H331" s="87" t="s">
        <v>1120</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1121</v>
      </c>
      <c r="G332" s="84"/>
      <c r="H332" s="302" t="s">
        <v>1122</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1123</v>
      </c>
      <c r="F333" s="79" t="s">
        <v>1124</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1125</v>
      </c>
      <c r="G334" s="84"/>
      <c r="H334" s="87" t="s">
        <v>1126</v>
      </c>
      <c r="I334" s="107" t="s">
        <v>2458</v>
      </c>
      <c r="J334" s="107"/>
      <c r="K334" s="316">
        <f>0.03/365</f>
        <v>8.219178082191781E-5</v>
      </c>
      <c r="L334" s="316">
        <f>0.03/365</f>
        <v>8.219178082191781E-5</v>
      </c>
      <c r="M334" s="316">
        <v>5.5300000000000002E-5</v>
      </c>
      <c r="N334" s="316">
        <v>5.5300000000000002E-5</v>
      </c>
      <c r="O334" s="316">
        <v>5.5300000000000002E-5</v>
      </c>
      <c r="P334" s="316">
        <v>5.5300000000000002E-5</v>
      </c>
      <c r="Q334" s="87"/>
      <c r="R334" s="87" t="s">
        <v>2482</v>
      </c>
      <c r="S334" s="87" t="s">
        <v>659</v>
      </c>
      <c r="T334" s="87"/>
      <c r="U334" s="309">
        <f t="shared" ref="U334:AB336" si="45">INDEX($K334:$Q334,1,U$54)</f>
        <v>8.219178082191781E-5</v>
      </c>
      <c r="V334" s="309">
        <f t="shared" si="45"/>
        <v>8.219178082191781E-5</v>
      </c>
      <c r="W334" s="309">
        <f t="shared" si="45"/>
        <v>8.219178082191781E-5</v>
      </c>
      <c r="X334" s="309">
        <f t="shared" si="45"/>
        <v>8.219178082191781E-5</v>
      </c>
      <c r="Y334" s="309">
        <f t="shared" si="45"/>
        <v>8.219178082191781E-5</v>
      </c>
      <c r="Z334" s="309">
        <f t="shared" si="45"/>
        <v>8.219178082191781E-5</v>
      </c>
      <c r="AA334" s="309">
        <f t="shared" si="45"/>
        <v>8.219178082191781E-5</v>
      </c>
      <c r="AB334" s="309">
        <f t="shared" si="45"/>
        <v>8.219178082191781E-5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1127</v>
      </c>
      <c r="G335" s="84"/>
      <c r="H335" s="317" t="s">
        <v>1128</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1129</v>
      </c>
      <c r="G336" s="84"/>
      <c r="H336" s="87" t="s">
        <v>1130</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1131</v>
      </c>
      <c r="G337" s="84"/>
      <c r="H337" s="87" t="s">
        <v>1132</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1133</v>
      </c>
      <c r="G338" s="84"/>
      <c r="H338" s="87" t="s">
        <v>1134</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1135</v>
      </c>
      <c r="G339" s="84"/>
      <c r="H339" s="87" t="s">
        <v>1136</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1137</v>
      </c>
      <c r="G340" s="84"/>
      <c r="H340" s="87" t="s">
        <v>1138</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1139</v>
      </c>
      <c r="G341" s="84"/>
      <c r="H341" s="87" t="s">
        <v>1140</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1141</v>
      </c>
      <c r="AE341" s="87"/>
      <c r="AF341" s="108">
        <v>1</v>
      </c>
      <c r="AG341" s="108">
        <v>1</v>
      </c>
      <c r="AH341" s="84"/>
      <c r="AI341" s="66"/>
      <c r="AJ341" s="54"/>
      <c r="AK341" s="54"/>
      <c r="AL341" s="54"/>
    </row>
    <row r="342" spans="1:38" hidden="1" outlineLevel="2" x14ac:dyDescent="0.25">
      <c r="A342" s="54"/>
      <c r="B342" s="63"/>
      <c r="C342" s="56">
        <f>INT($C$40)+2</f>
        <v>3</v>
      </c>
      <c r="D342" s="84"/>
      <c r="E342" s="79"/>
      <c r="F342" s="79" t="s">
        <v>1142</v>
      </c>
      <c r="G342" s="84"/>
      <c r="H342" s="87" t="s">
        <v>1143</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1141</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1144</v>
      </c>
      <c r="G343" s="84"/>
      <c r="H343" s="87" t="s">
        <v>1145</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1141</v>
      </c>
      <c r="AE343" s="87"/>
      <c r="AF343" s="108">
        <v>1</v>
      </c>
      <c r="AG343" s="108">
        <v>1</v>
      </c>
      <c r="AH343" s="84"/>
      <c r="AI343" s="66"/>
      <c r="AJ343" s="54"/>
      <c r="AK343" s="54"/>
      <c r="AL343" s="54"/>
    </row>
    <row r="344" spans="1:38" hidden="1" outlineLevel="3" x14ac:dyDescent="0.25">
      <c r="A344" s="54"/>
      <c r="B344" s="63"/>
      <c r="C344" s="56">
        <f>INT($C$40)+3</f>
        <v>4</v>
      </c>
      <c r="D344" s="84"/>
      <c r="E344" s="79"/>
      <c r="F344" s="79" t="s">
        <v>1146</v>
      </c>
      <c r="G344" s="84"/>
      <c r="H344" s="87" t="s">
        <v>1147</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9" si="46">INT($C$40)+2</f>
        <v>3</v>
      </c>
      <c r="D345" s="84"/>
      <c r="E345" s="79"/>
      <c r="F345" s="79" t="s">
        <v>1148</v>
      </c>
      <c r="G345" s="84"/>
      <c r="H345" s="87" t="s">
        <v>1149</v>
      </c>
      <c r="I345" s="107" t="s">
        <v>610</v>
      </c>
      <c r="J345" s="107"/>
      <c r="K345" s="108">
        <v>0.1</v>
      </c>
      <c r="L345" s="108">
        <v>0.1</v>
      </c>
      <c r="M345" s="108">
        <v>0.1</v>
      </c>
      <c r="N345" s="108">
        <v>0.1</v>
      </c>
      <c r="O345" s="108">
        <v>0.1</v>
      </c>
      <c r="P345" s="108">
        <v>0.1</v>
      </c>
      <c r="Q345" s="87"/>
      <c r="R345" s="87" t="s">
        <v>1150</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1151</v>
      </c>
      <c r="G346" s="84"/>
      <c r="H346" s="318" t="s">
        <v>1152</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1153</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1154</v>
      </c>
      <c r="G347" s="84"/>
      <c r="H347" s="87" t="s">
        <v>1155</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1156</v>
      </c>
      <c r="G348" s="84"/>
      <c r="H348" s="87" t="s">
        <v>1157</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1158</v>
      </c>
      <c r="G349" s="84"/>
      <c r="H349" s="87" t="s">
        <v>1159</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1160</v>
      </c>
      <c r="G350" s="84"/>
      <c r="H350" s="87" t="s">
        <v>1161</v>
      </c>
      <c r="I350" s="107" t="s">
        <v>610</v>
      </c>
      <c r="J350" s="107"/>
      <c r="K350" s="108">
        <v>0.5</v>
      </c>
      <c r="L350" s="108">
        <v>0.5</v>
      </c>
      <c r="M350" s="108"/>
      <c r="N350" s="108"/>
      <c r="O350" s="108"/>
      <c r="P350" s="108"/>
      <c r="Q350" s="87"/>
      <c r="R350" s="87" t="s">
        <v>558</v>
      </c>
      <c r="S350" s="87"/>
      <c r="T350" s="87"/>
      <c r="U350" s="309">
        <f t="shared" si="49"/>
        <v>0.5</v>
      </c>
      <c r="V350" s="309">
        <f t="shared" si="49"/>
        <v>0.5</v>
      </c>
      <c r="W350" s="309">
        <f t="shared" si="49"/>
        <v>0.5</v>
      </c>
      <c r="X350" s="309">
        <f t="shared" si="49"/>
        <v>0.5</v>
      </c>
      <c r="Y350" s="309">
        <f t="shared" si="49"/>
        <v>0.5</v>
      </c>
      <c r="Z350" s="309">
        <f t="shared" si="49"/>
        <v>0.5</v>
      </c>
      <c r="AA350" s="309">
        <f t="shared" si="49"/>
        <v>0.5</v>
      </c>
      <c r="AB350" s="309">
        <f t="shared" si="49"/>
        <v>0.5</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1162</v>
      </c>
      <c r="G351" s="84"/>
      <c r="H351" s="87" t="s">
        <v>1163</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1164</v>
      </c>
      <c r="G352" s="84"/>
      <c r="H352" s="87" t="s">
        <v>1165</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1166</v>
      </c>
      <c r="G353" s="84"/>
      <c r="H353" s="87" t="s">
        <v>1167</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1168</v>
      </c>
      <c r="G354" s="84"/>
      <c r="H354" s="87" t="s">
        <v>1169</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hidden="1" outlineLevel="2" x14ac:dyDescent="0.25">
      <c r="A355" s="54"/>
      <c r="B355" s="63"/>
      <c r="C355" s="56">
        <f t="shared" si="46"/>
        <v>3</v>
      </c>
      <c r="D355" s="84"/>
      <c r="E355" s="79"/>
      <c r="F355" s="79" t="s">
        <v>2450</v>
      </c>
      <c r="G355" s="84"/>
      <c r="H355" s="87" t="s">
        <v>2455</v>
      </c>
      <c r="I355" s="107" t="s">
        <v>2458</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1153</v>
      </c>
      <c r="AE355" s="87"/>
      <c r="AF355" s="108">
        <v>1</v>
      </c>
      <c r="AG355" s="108">
        <v>1</v>
      </c>
      <c r="AH355" s="84"/>
      <c r="AI355" s="66"/>
      <c r="AJ355" s="54"/>
      <c r="AK355" s="54"/>
      <c r="AL355" s="54"/>
    </row>
    <row r="356" spans="1:38" hidden="1" outlineLevel="2" x14ac:dyDescent="0.25">
      <c r="A356" s="54"/>
      <c r="B356" s="63"/>
      <c r="C356" s="56">
        <f t="shared" si="46"/>
        <v>3</v>
      </c>
      <c r="D356" s="84"/>
      <c r="E356" s="79"/>
      <c r="F356" s="79" t="s">
        <v>2451</v>
      </c>
      <c r="G356" s="84"/>
      <c r="H356" s="87" t="s">
        <v>2459</v>
      </c>
      <c r="I356" s="107" t="s">
        <v>610</v>
      </c>
      <c r="J356" s="107"/>
      <c r="K356" s="87"/>
      <c r="L356" s="87"/>
      <c r="M356" s="87"/>
      <c r="N356" s="87"/>
      <c r="O356" s="87"/>
      <c r="P356" s="87"/>
      <c r="Q356" s="87"/>
      <c r="R356" s="87"/>
      <c r="S356" s="87"/>
      <c r="T356" s="87"/>
      <c r="U356" s="108">
        <v>0.85</v>
      </c>
      <c r="V356" s="108">
        <v>0.85</v>
      </c>
      <c r="W356" s="108">
        <v>0.85</v>
      </c>
      <c r="X356" s="108">
        <v>0.85</v>
      </c>
      <c r="Y356" s="108">
        <v>0.85</v>
      </c>
      <c r="Z356" s="108">
        <v>0.85</v>
      </c>
      <c r="AA356" s="108">
        <v>0.85</v>
      </c>
      <c r="AB356" s="108">
        <v>0.85</v>
      </c>
      <c r="AC356" s="87"/>
      <c r="AD356" s="108" t="s">
        <v>558</v>
      </c>
      <c r="AE356" s="87"/>
      <c r="AF356" s="108">
        <v>1</v>
      </c>
      <c r="AG356" s="108">
        <v>1</v>
      </c>
      <c r="AH356" s="84"/>
      <c r="AI356" s="66"/>
      <c r="AJ356" s="54"/>
      <c r="AK356" s="54"/>
      <c r="AL356" s="54"/>
    </row>
    <row r="357" spans="1:38" hidden="1" outlineLevel="2" x14ac:dyDescent="0.25">
      <c r="A357" s="54"/>
      <c r="B357" s="63"/>
      <c r="C357" s="56">
        <f t="shared" si="46"/>
        <v>3</v>
      </c>
      <c r="D357" s="84"/>
      <c r="E357" s="79"/>
      <c r="F357" s="79" t="s">
        <v>2452</v>
      </c>
      <c r="G357" s="84"/>
      <c r="H357" s="87" t="s">
        <v>2456</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hidden="1" outlineLevel="2" x14ac:dyDescent="0.25">
      <c r="A358" s="54"/>
      <c r="B358" s="63"/>
      <c r="C358" s="56">
        <f t="shared" si="46"/>
        <v>3</v>
      </c>
      <c r="D358" s="84"/>
      <c r="E358" s="79"/>
      <c r="F358" s="79" t="s">
        <v>2453</v>
      </c>
      <c r="G358" s="84"/>
      <c r="H358" s="87" t="s">
        <v>2460</v>
      </c>
      <c r="I358" s="107" t="s">
        <v>2461</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hidden="1" outlineLevel="2" x14ac:dyDescent="0.25">
      <c r="A359" s="54"/>
      <c r="B359" s="63"/>
      <c r="C359" s="56">
        <f t="shared" si="46"/>
        <v>3</v>
      </c>
      <c r="D359" s="84"/>
      <c r="E359" s="79"/>
      <c r="F359" s="79" t="s">
        <v>2454</v>
      </c>
      <c r="G359" s="84"/>
      <c r="H359" s="87" t="s">
        <v>2457</v>
      </c>
      <c r="I359" s="107" t="s">
        <v>2461</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x14ac:dyDescent="0.25">
      <c r="A360" s="54"/>
      <c r="B360" s="63"/>
      <c r="C360" s="56">
        <f>INT($C$40)+1</f>
        <v>2</v>
      </c>
      <c r="D360" s="84"/>
      <c r="E360" s="79"/>
      <c r="F360" s="312" t="s">
        <v>1170</v>
      </c>
      <c r="G360" s="84"/>
      <c r="H360" s="302" t="s">
        <v>1171</v>
      </c>
      <c r="I360" s="148"/>
      <c r="J360" s="148" t="s">
        <v>1172</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outlineLevel="3" x14ac:dyDescent="0.25">
      <c r="A361" s="54"/>
      <c r="B361" s="63"/>
      <c r="C361" s="56">
        <f t="shared" ref="C361:C424" si="51">INT($C$40)+2</f>
        <v>3</v>
      </c>
      <c r="D361" s="84"/>
      <c r="E361" s="79"/>
      <c r="F361" s="79" t="s">
        <v>1173</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outlineLevel="3" x14ac:dyDescent="0.25">
      <c r="A362" s="54"/>
      <c r="B362" s="63"/>
      <c r="C362" s="56">
        <f t="shared" si="51"/>
        <v>3</v>
      </c>
      <c r="D362" s="84"/>
      <c r="E362" s="79"/>
      <c r="F362" s="79" t="s">
        <v>1174</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outlineLevel="3" x14ac:dyDescent="0.25">
      <c r="A363" s="54"/>
      <c r="B363" s="63"/>
      <c r="C363" s="56">
        <f t="shared" si="51"/>
        <v>3</v>
      </c>
      <c r="D363" s="84"/>
      <c r="E363" s="79"/>
      <c r="F363" s="79" t="s">
        <v>1175</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outlineLevel="3" x14ac:dyDescent="0.25">
      <c r="A364" s="54"/>
      <c r="B364" s="63"/>
      <c r="C364" s="56">
        <f t="shared" si="51"/>
        <v>3</v>
      </c>
      <c r="D364" s="84"/>
      <c r="E364" s="79"/>
      <c r="F364" s="79" t="s">
        <v>1176</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outlineLevel="3" x14ac:dyDescent="0.25">
      <c r="A365" s="54"/>
      <c r="B365" s="63"/>
      <c r="C365" s="56">
        <f t="shared" si="51"/>
        <v>3</v>
      </c>
      <c r="D365" s="84"/>
      <c r="E365" s="79"/>
      <c r="F365" s="79" t="s">
        <v>1177</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outlineLevel="3" x14ac:dyDescent="0.25">
      <c r="A366" s="54"/>
      <c r="B366" s="63"/>
      <c r="C366" s="56">
        <f t="shared" si="51"/>
        <v>3</v>
      </c>
      <c r="D366" s="84"/>
      <c r="E366" s="79"/>
      <c r="F366" s="79" t="s">
        <v>1178</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outlineLevel="3" x14ac:dyDescent="0.25">
      <c r="A367" s="54"/>
      <c r="B367" s="63"/>
      <c r="C367" s="56">
        <f t="shared" si="51"/>
        <v>3</v>
      </c>
      <c r="D367" s="84"/>
      <c r="E367" s="79"/>
      <c r="F367" s="79" t="s">
        <v>1179</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outlineLevel="3" x14ac:dyDescent="0.25">
      <c r="A368" s="54"/>
      <c r="B368" s="63"/>
      <c r="C368" s="56">
        <f t="shared" si="51"/>
        <v>3</v>
      </c>
      <c r="D368" s="84"/>
      <c r="E368" s="79"/>
      <c r="F368" s="79" t="s">
        <v>1180</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outlineLevel="3" x14ac:dyDescent="0.25">
      <c r="A369" s="54"/>
      <c r="B369" s="63"/>
      <c r="C369" s="56">
        <f t="shared" si="51"/>
        <v>3</v>
      </c>
      <c r="D369" s="84"/>
      <c r="E369" s="79"/>
      <c r="F369" s="79" t="s">
        <v>1181</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outlineLevel="3" x14ac:dyDescent="0.25">
      <c r="A370" s="54"/>
      <c r="B370" s="63"/>
      <c r="C370" s="56">
        <f t="shared" si="51"/>
        <v>3</v>
      </c>
      <c r="D370" s="84"/>
      <c r="E370" s="79"/>
      <c r="F370" s="79" t="s">
        <v>1182</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outlineLevel="3" x14ac:dyDescent="0.25">
      <c r="A371" s="54"/>
      <c r="B371" s="63"/>
      <c r="C371" s="56">
        <f t="shared" si="51"/>
        <v>3</v>
      </c>
      <c r="D371" s="84"/>
      <c r="E371" s="79"/>
      <c r="F371" s="79" t="s">
        <v>1183</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outlineLevel="3" x14ac:dyDescent="0.25">
      <c r="A372" s="54"/>
      <c r="B372" s="63"/>
      <c r="C372" s="56">
        <f t="shared" si="51"/>
        <v>3</v>
      </c>
      <c r="D372" s="84"/>
      <c r="E372" s="79"/>
      <c r="F372" s="79" t="s">
        <v>1184</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outlineLevel="3" x14ac:dyDescent="0.25">
      <c r="A373" s="54"/>
      <c r="B373" s="63"/>
      <c r="C373" s="56">
        <f t="shared" si="51"/>
        <v>3</v>
      </c>
      <c r="D373" s="84"/>
      <c r="E373" s="79"/>
      <c r="F373" s="79" t="s">
        <v>1185</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outlineLevel="3" x14ac:dyDescent="0.25">
      <c r="A374" s="54"/>
      <c r="B374" s="63"/>
      <c r="C374" s="56">
        <f t="shared" si="51"/>
        <v>3</v>
      </c>
      <c r="D374" s="84"/>
      <c r="E374" s="79"/>
      <c r="F374" s="79" t="s">
        <v>1186</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outlineLevel="3" x14ac:dyDescent="0.25">
      <c r="A375" s="54"/>
      <c r="B375" s="63"/>
      <c r="C375" s="56">
        <f t="shared" si="51"/>
        <v>3</v>
      </c>
      <c r="D375" s="84"/>
      <c r="E375" s="79"/>
      <c r="F375" s="79" t="s">
        <v>1187</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outlineLevel="3" x14ac:dyDescent="0.25">
      <c r="A376" s="54"/>
      <c r="B376" s="63"/>
      <c r="C376" s="56">
        <f t="shared" si="51"/>
        <v>3</v>
      </c>
      <c r="D376" s="84"/>
      <c r="E376" s="79"/>
      <c r="F376" s="79" t="s">
        <v>1188</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outlineLevel="3" x14ac:dyDescent="0.25">
      <c r="A377" s="54"/>
      <c r="B377" s="63"/>
      <c r="C377" s="56">
        <f t="shared" si="51"/>
        <v>3</v>
      </c>
      <c r="D377" s="84"/>
      <c r="E377" s="79"/>
      <c r="F377" s="79" t="s">
        <v>1189</v>
      </c>
      <c r="G377" s="84"/>
      <c r="H377" s="87" t="s">
        <v>2498</v>
      </c>
      <c r="I377" s="107"/>
      <c r="J377" s="107"/>
      <c r="K377" s="87"/>
      <c r="L377" s="87"/>
      <c r="M377" s="87"/>
      <c r="N377" s="87"/>
      <c r="O377" s="87"/>
      <c r="P377" s="87"/>
      <c r="Q377" s="87"/>
      <c r="R377" s="87"/>
      <c r="S377" s="87"/>
      <c r="T377" s="87"/>
      <c r="U377" s="426">
        <v>0</v>
      </c>
      <c r="V377" s="426">
        <v>0</v>
      </c>
      <c r="W377" s="426">
        <v>0</v>
      </c>
      <c r="X377" s="426">
        <v>0</v>
      </c>
      <c r="Y377" s="426">
        <v>0</v>
      </c>
      <c r="Z377" s="426">
        <v>0</v>
      </c>
      <c r="AA377" s="426">
        <v>0</v>
      </c>
      <c r="AB377" s="426">
        <v>0</v>
      </c>
      <c r="AC377" s="87"/>
      <c r="AD377" s="87"/>
      <c r="AE377" s="87"/>
      <c r="AF377" s="87">
        <v>1</v>
      </c>
      <c r="AG377" s="87">
        <v>1</v>
      </c>
      <c r="AH377" s="84"/>
      <c r="AI377" s="66"/>
      <c r="AJ377" s="54"/>
      <c r="AK377" s="54"/>
      <c r="AL377" s="54"/>
    </row>
    <row r="378" spans="1:38" outlineLevel="3" x14ac:dyDescent="0.25">
      <c r="A378" s="54"/>
      <c r="B378" s="63"/>
      <c r="C378" s="56">
        <f t="shared" si="51"/>
        <v>3</v>
      </c>
      <c r="D378" s="84"/>
      <c r="E378" s="79"/>
      <c r="F378" s="79" t="s">
        <v>1190</v>
      </c>
      <c r="G378" s="84"/>
      <c r="H378" s="87" t="s">
        <v>2499</v>
      </c>
      <c r="I378" s="107"/>
      <c r="J378" s="107"/>
      <c r="K378" s="87"/>
      <c r="L378" s="87"/>
      <c r="M378" s="87"/>
      <c r="N378" s="87"/>
      <c r="O378" s="87"/>
      <c r="P378" s="87"/>
      <c r="Q378" s="87"/>
      <c r="R378" s="87"/>
      <c r="S378" s="87"/>
      <c r="T378" s="87"/>
      <c r="U378" s="135">
        <v>0.33</v>
      </c>
      <c r="V378" s="135">
        <v>0.33</v>
      </c>
      <c r="W378" s="135">
        <v>0.33</v>
      </c>
      <c r="X378" s="135">
        <v>0.33</v>
      </c>
      <c r="Y378" s="135">
        <v>0.33</v>
      </c>
      <c r="Z378" s="135">
        <v>0.33</v>
      </c>
      <c r="AA378" s="135">
        <v>0.33</v>
      </c>
      <c r="AB378" s="135">
        <v>0.33</v>
      </c>
      <c r="AC378" s="87"/>
      <c r="AD378" s="108" t="s">
        <v>2506</v>
      </c>
      <c r="AE378" s="87"/>
      <c r="AF378" s="87">
        <v>1</v>
      </c>
      <c r="AG378" s="87">
        <v>1</v>
      </c>
      <c r="AH378" s="84"/>
      <c r="AI378" s="66"/>
      <c r="AJ378" s="54"/>
      <c r="AK378" s="54"/>
      <c r="AL378" s="54"/>
    </row>
    <row r="379" spans="1:38" outlineLevel="3" x14ac:dyDescent="0.25">
      <c r="A379" s="54"/>
      <c r="B379" s="63"/>
      <c r="C379" s="56">
        <f t="shared" si="51"/>
        <v>3</v>
      </c>
      <c r="D379" s="84"/>
      <c r="E379" s="79"/>
      <c r="F379" s="79" t="s">
        <v>1191</v>
      </c>
      <c r="G379" s="84"/>
      <c r="H379" s="87" t="s">
        <v>2500</v>
      </c>
      <c r="I379" s="107"/>
      <c r="J379" s="107"/>
      <c r="K379" s="87"/>
      <c r="L379" s="87"/>
      <c r="M379" s="87"/>
      <c r="N379" s="87"/>
      <c r="O379" s="87"/>
      <c r="P379" s="87"/>
      <c r="Q379" s="87"/>
      <c r="R379" s="87"/>
      <c r="S379" s="87"/>
      <c r="T379" s="87"/>
      <c r="U379" s="135">
        <v>0.33</v>
      </c>
      <c r="V379" s="135">
        <v>0.33</v>
      </c>
      <c r="W379" s="135">
        <v>0.33</v>
      </c>
      <c r="X379" s="135">
        <v>0.33</v>
      </c>
      <c r="Y379" s="135">
        <v>0.33</v>
      </c>
      <c r="Z379" s="135">
        <v>0.33</v>
      </c>
      <c r="AA379" s="135">
        <v>0.33</v>
      </c>
      <c r="AB379" s="135">
        <v>0.33</v>
      </c>
      <c r="AC379" s="87"/>
      <c r="AD379" s="87"/>
      <c r="AE379" s="87"/>
      <c r="AF379" s="87">
        <v>1</v>
      </c>
      <c r="AG379" s="87">
        <v>1</v>
      </c>
      <c r="AH379" s="84"/>
      <c r="AI379" s="66"/>
      <c r="AJ379" s="54"/>
      <c r="AK379" s="54"/>
      <c r="AL379" s="54"/>
    </row>
    <row r="380" spans="1:38" outlineLevel="3" x14ac:dyDescent="0.25">
      <c r="A380" s="54"/>
      <c r="B380" s="63"/>
      <c r="C380" s="56">
        <f t="shared" si="51"/>
        <v>3</v>
      </c>
      <c r="D380" s="84"/>
      <c r="E380" s="79"/>
      <c r="F380" s="79" t="s">
        <v>1192</v>
      </c>
      <c r="G380" s="84"/>
      <c r="H380" s="87" t="s">
        <v>2501</v>
      </c>
      <c r="I380" s="107"/>
      <c r="J380" s="107"/>
      <c r="K380" s="87"/>
      <c r="L380" s="87"/>
      <c r="M380" s="87"/>
      <c r="N380" s="87"/>
      <c r="O380" s="87"/>
      <c r="P380" s="87"/>
      <c r="Q380" s="87"/>
      <c r="R380" s="87"/>
      <c r="S380" s="87"/>
      <c r="T380" s="87"/>
      <c r="U380" s="135">
        <v>0.33</v>
      </c>
      <c r="V380" s="135">
        <v>0.33</v>
      </c>
      <c r="W380" s="135">
        <v>0.33</v>
      </c>
      <c r="X380" s="135">
        <v>0.33</v>
      </c>
      <c r="Y380" s="135">
        <v>0.33</v>
      </c>
      <c r="Z380" s="135">
        <v>0.33</v>
      </c>
      <c r="AA380" s="135">
        <v>0.33</v>
      </c>
      <c r="AB380" s="135">
        <v>0.33</v>
      </c>
      <c r="AC380" s="87"/>
      <c r="AD380" s="87"/>
      <c r="AE380" s="87"/>
      <c r="AF380" s="87">
        <v>1</v>
      </c>
      <c r="AG380" s="87">
        <v>1</v>
      </c>
      <c r="AH380" s="84"/>
      <c r="AI380" s="66"/>
      <c r="AJ380" s="54"/>
      <c r="AK380" s="54"/>
      <c r="AL380" s="54"/>
    </row>
    <row r="381" spans="1:38" outlineLevel="3" x14ac:dyDescent="0.25">
      <c r="A381" s="54"/>
      <c r="B381" s="63"/>
      <c r="C381" s="56">
        <f t="shared" si="51"/>
        <v>3</v>
      </c>
      <c r="D381" s="84"/>
      <c r="E381" s="79"/>
      <c r="F381" s="79" t="s">
        <v>1193</v>
      </c>
      <c r="G381" s="84"/>
      <c r="H381" s="87" t="s">
        <v>2502</v>
      </c>
      <c r="I381" s="107"/>
      <c r="J381" s="107"/>
      <c r="K381" s="87"/>
      <c r="L381" s="87"/>
      <c r="M381" s="87"/>
      <c r="N381" s="87"/>
      <c r="O381" s="87"/>
      <c r="P381" s="87"/>
      <c r="Q381" s="87"/>
      <c r="R381" s="87"/>
      <c r="S381" s="87"/>
      <c r="T381" s="87"/>
      <c r="U381" s="135">
        <v>0.33</v>
      </c>
      <c r="V381" s="135">
        <v>0.33</v>
      </c>
      <c r="W381" s="135">
        <v>0.33</v>
      </c>
      <c r="X381" s="135">
        <v>0.33</v>
      </c>
      <c r="Y381" s="135">
        <v>0.33</v>
      </c>
      <c r="Z381" s="135">
        <v>0.33</v>
      </c>
      <c r="AA381" s="135">
        <v>0.33</v>
      </c>
      <c r="AB381" s="135">
        <v>0.33</v>
      </c>
      <c r="AC381" s="87"/>
      <c r="AD381" s="87"/>
      <c r="AE381" s="87"/>
      <c r="AF381" s="87">
        <v>1</v>
      </c>
      <c r="AG381" s="87">
        <v>1</v>
      </c>
      <c r="AH381" s="84"/>
      <c r="AI381" s="66"/>
      <c r="AJ381" s="54"/>
      <c r="AK381" s="54"/>
      <c r="AL381" s="54"/>
    </row>
    <row r="382" spans="1:38" outlineLevel="3" x14ac:dyDescent="0.25">
      <c r="A382" s="54"/>
      <c r="B382" s="63"/>
      <c r="C382" s="56">
        <f t="shared" si="51"/>
        <v>3</v>
      </c>
      <c r="D382" s="84"/>
      <c r="E382" s="79"/>
      <c r="F382" s="79" t="s">
        <v>1194</v>
      </c>
      <c r="G382" s="84"/>
      <c r="H382" s="87" t="s">
        <v>2503</v>
      </c>
      <c r="I382" s="107"/>
      <c r="J382" s="107"/>
      <c r="K382" s="87"/>
      <c r="L382" s="87"/>
      <c r="M382" s="87"/>
      <c r="N382" s="87"/>
      <c r="O382" s="87"/>
      <c r="P382" s="87"/>
      <c r="Q382" s="87"/>
      <c r="R382" s="87"/>
      <c r="S382" s="87"/>
      <c r="T382" s="87"/>
      <c r="U382" s="135">
        <v>0.33</v>
      </c>
      <c r="V382" s="135">
        <v>0.33</v>
      </c>
      <c r="W382" s="135">
        <v>0.33</v>
      </c>
      <c r="X382" s="135">
        <v>0.33</v>
      </c>
      <c r="Y382" s="135">
        <v>0.33</v>
      </c>
      <c r="Z382" s="135">
        <v>0.33</v>
      </c>
      <c r="AA382" s="135">
        <v>0.33</v>
      </c>
      <c r="AB382" s="135">
        <v>0.33</v>
      </c>
      <c r="AC382" s="87"/>
      <c r="AD382" s="87"/>
      <c r="AE382" s="87"/>
      <c r="AF382" s="87">
        <v>1</v>
      </c>
      <c r="AG382" s="87">
        <v>1</v>
      </c>
      <c r="AH382" s="84"/>
      <c r="AI382" s="66"/>
      <c r="AJ382" s="54"/>
      <c r="AK382" s="54"/>
      <c r="AL382" s="54"/>
    </row>
    <row r="383" spans="1:38" outlineLevel="3" x14ac:dyDescent="0.25">
      <c r="A383" s="54"/>
      <c r="B383" s="63"/>
      <c r="C383" s="56">
        <f t="shared" si="51"/>
        <v>3</v>
      </c>
      <c r="D383" s="84"/>
      <c r="E383" s="79"/>
      <c r="F383" s="79" t="s">
        <v>1195</v>
      </c>
      <c r="G383" s="84"/>
      <c r="H383" s="87" t="s">
        <v>2504</v>
      </c>
      <c r="I383" s="107"/>
      <c r="J383" s="107"/>
      <c r="K383" s="87"/>
      <c r="L383" s="87"/>
      <c r="M383" s="87"/>
      <c r="N383" s="87"/>
      <c r="O383" s="87"/>
      <c r="P383" s="87"/>
      <c r="Q383" s="87"/>
      <c r="R383" s="87"/>
      <c r="S383" s="87"/>
      <c r="T383" s="87"/>
      <c r="U383" s="135">
        <v>0.33</v>
      </c>
      <c r="V383" s="135">
        <v>0.33</v>
      </c>
      <c r="W383" s="135">
        <v>0.33</v>
      </c>
      <c r="X383" s="135">
        <v>0.33</v>
      </c>
      <c r="Y383" s="135">
        <v>0.33</v>
      </c>
      <c r="Z383" s="135">
        <v>0.33</v>
      </c>
      <c r="AA383" s="135">
        <v>0.33</v>
      </c>
      <c r="AB383" s="135">
        <v>0.33</v>
      </c>
      <c r="AC383" s="87"/>
      <c r="AD383" s="87"/>
      <c r="AE383" s="87"/>
      <c r="AF383" s="87">
        <v>1</v>
      </c>
      <c r="AG383" s="87">
        <v>1</v>
      </c>
      <c r="AH383" s="84"/>
      <c r="AI383" s="66"/>
      <c r="AJ383" s="54"/>
      <c r="AK383" s="54"/>
      <c r="AL383" s="54"/>
    </row>
    <row r="384" spans="1:38" outlineLevel="3" x14ac:dyDescent="0.25">
      <c r="A384" s="54"/>
      <c r="B384" s="63"/>
      <c r="C384" s="56">
        <f t="shared" si="51"/>
        <v>3</v>
      </c>
      <c r="D384" s="84"/>
      <c r="E384" s="79"/>
      <c r="F384" s="79" t="s">
        <v>1196</v>
      </c>
      <c r="G384" s="84"/>
      <c r="H384" s="87" t="s">
        <v>2505</v>
      </c>
      <c r="I384" s="107"/>
      <c r="J384" s="107"/>
      <c r="K384" s="87"/>
      <c r="L384" s="87"/>
      <c r="M384" s="87"/>
      <c r="N384" s="87"/>
      <c r="O384" s="87"/>
      <c r="P384" s="87"/>
      <c r="Q384" s="87"/>
      <c r="R384" s="87"/>
      <c r="S384" s="87"/>
      <c r="T384" s="87"/>
      <c r="U384" s="135">
        <v>0.33</v>
      </c>
      <c r="V384" s="135">
        <v>0.33</v>
      </c>
      <c r="W384" s="135">
        <v>0.33</v>
      </c>
      <c r="X384" s="135">
        <v>0.33</v>
      </c>
      <c r="Y384" s="135">
        <v>0.33</v>
      </c>
      <c r="Z384" s="135">
        <v>0.33</v>
      </c>
      <c r="AA384" s="135">
        <v>0.33</v>
      </c>
      <c r="AB384" s="135">
        <v>0.33</v>
      </c>
      <c r="AC384" s="87"/>
      <c r="AD384" s="87"/>
      <c r="AE384" s="87"/>
      <c r="AF384" s="87">
        <v>1</v>
      </c>
      <c r="AG384" s="87">
        <v>1</v>
      </c>
      <c r="AH384" s="84"/>
      <c r="AI384" s="66"/>
      <c r="AJ384" s="54"/>
      <c r="AK384" s="54"/>
      <c r="AL384" s="54"/>
    </row>
    <row r="385" spans="1:38" outlineLevel="3" x14ac:dyDescent="0.25">
      <c r="A385" s="54"/>
      <c r="B385" s="63"/>
      <c r="C385" s="56">
        <f t="shared" si="51"/>
        <v>3</v>
      </c>
      <c r="D385" s="84"/>
      <c r="E385" s="79"/>
      <c r="F385" s="79" t="s">
        <v>1197</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outlineLevel="3" x14ac:dyDescent="0.25">
      <c r="A386" s="54"/>
      <c r="B386" s="63"/>
      <c r="C386" s="56">
        <f t="shared" si="51"/>
        <v>3</v>
      </c>
      <c r="D386" s="84"/>
      <c r="E386" s="79"/>
      <c r="F386" s="79" t="s">
        <v>1198</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outlineLevel="3" x14ac:dyDescent="0.25">
      <c r="A387" s="54"/>
      <c r="B387" s="63"/>
      <c r="C387" s="56">
        <f t="shared" si="51"/>
        <v>3</v>
      </c>
      <c r="D387" s="84"/>
      <c r="E387" s="79"/>
      <c r="F387" s="79" t="s">
        <v>1199</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outlineLevel="3" x14ac:dyDescent="0.25">
      <c r="A388" s="54"/>
      <c r="B388" s="63"/>
      <c r="C388" s="56">
        <f t="shared" si="51"/>
        <v>3</v>
      </c>
      <c r="D388" s="84"/>
      <c r="E388" s="79"/>
      <c r="F388" s="79" t="s">
        <v>1200</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outlineLevel="3" x14ac:dyDescent="0.25">
      <c r="A389" s="54"/>
      <c r="B389" s="63"/>
      <c r="C389" s="56">
        <f t="shared" si="51"/>
        <v>3</v>
      </c>
      <c r="D389" s="84"/>
      <c r="E389" s="79"/>
      <c r="F389" s="79" t="s">
        <v>1201</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outlineLevel="3" x14ac:dyDescent="0.25">
      <c r="A390" s="54"/>
      <c r="B390" s="63"/>
      <c r="C390" s="56">
        <f t="shared" si="51"/>
        <v>3</v>
      </c>
      <c r="D390" s="84"/>
      <c r="E390" s="79"/>
      <c r="F390" s="79" t="s">
        <v>1202</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outlineLevel="3" x14ac:dyDescent="0.25">
      <c r="A391" s="54"/>
      <c r="B391" s="63"/>
      <c r="C391" s="56">
        <f t="shared" si="51"/>
        <v>3</v>
      </c>
      <c r="D391" s="84"/>
      <c r="E391" s="79"/>
      <c r="F391" s="79" t="s">
        <v>1203</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outlineLevel="3" x14ac:dyDescent="0.25">
      <c r="A392" s="54"/>
      <c r="B392" s="63"/>
      <c r="C392" s="56">
        <f t="shared" si="51"/>
        <v>3</v>
      </c>
      <c r="D392" s="84"/>
      <c r="E392" s="79"/>
      <c r="F392" s="79" t="s">
        <v>1204</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outlineLevel="3" x14ac:dyDescent="0.25">
      <c r="A393" s="54"/>
      <c r="B393" s="63"/>
      <c r="C393" s="56">
        <f t="shared" si="51"/>
        <v>3</v>
      </c>
      <c r="D393" s="84"/>
      <c r="E393" s="79"/>
      <c r="F393" s="79" t="s">
        <v>1205</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outlineLevel="3" x14ac:dyDescent="0.25">
      <c r="A394" s="54"/>
      <c r="B394" s="63"/>
      <c r="C394" s="56">
        <f t="shared" si="51"/>
        <v>3</v>
      </c>
      <c r="D394" s="84"/>
      <c r="E394" s="79"/>
      <c r="F394" s="79" t="s">
        <v>1206</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outlineLevel="3" x14ac:dyDescent="0.25">
      <c r="A395" s="54"/>
      <c r="B395" s="63"/>
      <c r="C395" s="56">
        <f t="shared" si="51"/>
        <v>3</v>
      </c>
      <c r="D395" s="84"/>
      <c r="E395" s="79"/>
      <c r="F395" s="79" t="s">
        <v>1207</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outlineLevel="3" x14ac:dyDescent="0.25">
      <c r="A396" s="54"/>
      <c r="B396" s="63"/>
      <c r="C396" s="56">
        <f t="shared" si="51"/>
        <v>3</v>
      </c>
      <c r="D396" s="84"/>
      <c r="E396" s="79"/>
      <c r="F396" s="79" t="s">
        <v>1208</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outlineLevel="3" x14ac:dyDescent="0.25">
      <c r="A397" s="54"/>
      <c r="B397" s="63"/>
      <c r="C397" s="56">
        <f t="shared" si="51"/>
        <v>3</v>
      </c>
      <c r="D397" s="84"/>
      <c r="E397" s="79"/>
      <c r="F397" s="79" t="s">
        <v>1209</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outlineLevel="3" x14ac:dyDescent="0.25">
      <c r="A398" s="54"/>
      <c r="B398" s="63"/>
      <c r="C398" s="56">
        <f t="shared" si="51"/>
        <v>3</v>
      </c>
      <c r="D398" s="84"/>
      <c r="E398" s="79"/>
      <c r="F398" s="79" t="s">
        <v>1210</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outlineLevel="3" x14ac:dyDescent="0.25">
      <c r="A399" s="54"/>
      <c r="B399" s="63"/>
      <c r="C399" s="56">
        <f t="shared" si="51"/>
        <v>3</v>
      </c>
      <c r="D399" s="84"/>
      <c r="E399" s="79"/>
      <c r="F399" s="79" t="s">
        <v>1211</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outlineLevel="3" x14ac:dyDescent="0.25">
      <c r="A400" s="54"/>
      <c r="B400" s="63"/>
      <c r="C400" s="56">
        <f t="shared" si="51"/>
        <v>3</v>
      </c>
      <c r="D400" s="84"/>
      <c r="E400" s="79"/>
      <c r="F400" s="79" t="s">
        <v>1212</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outlineLevel="3" x14ac:dyDescent="0.25">
      <c r="A401" s="54"/>
      <c r="B401" s="63"/>
      <c r="C401" s="56">
        <f t="shared" si="51"/>
        <v>3</v>
      </c>
      <c r="D401" s="84"/>
      <c r="E401" s="79"/>
      <c r="F401" s="79" t="s">
        <v>1213</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outlineLevel="3" x14ac:dyDescent="0.25">
      <c r="A402" s="54"/>
      <c r="B402" s="63"/>
      <c r="C402" s="56">
        <f t="shared" si="51"/>
        <v>3</v>
      </c>
      <c r="D402" s="84"/>
      <c r="E402" s="79"/>
      <c r="F402" s="79" t="s">
        <v>1214</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outlineLevel="3" x14ac:dyDescent="0.25">
      <c r="A403" s="54"/>
      <c r="B403" s="63"/>
      <c r="C403" s="56">
        <f t="shared" si="51"/>
        <v>3</v>
      </c>
      <c r="D403" s="84"/>
      <c r="E403" s="79"/>
      <c r="F403" s="79" t="s">
        <v>1215</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outlineLevel="3" x14ac:dyDescent="0.25">
      <c r="A404" s="54"/>
      <c r="B404" s="63"/>
      <c r="C404" s="56">
        <f t="shared" si="51"/>
        <v>3</v>
      </c>
      <c r="D404" s="84"/>
      <c r="E404" s="79"/>
      <c r="F404" s="79" t="s">
        <v>1216</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outlineLevel="3" x14ac:dyDescent="0.25">
      <c r="A405" s="54"/>
      <c r="B405" s="63"/>
      <c r="C405" s="56">
        <f t="shared" si="51"/>
        <v>3</v>
      </c>
      <c r="D405" s="84"/>
      <c r="E405" s="79"/>
      <c r="F405" s="79" t="s">
        <v>1217</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outlineLevel="3" x14ac:dyDescent="0.25">
      <c r="A406" s="54"/>
      <c r="B406" s="63"/>
      <c r="C406" s="56">
        <f t="shared" si="51"/>
        <v>3</v>
      </c>
      <c r="D406" s="84"/>
      <c r="E406" s="79"/>
      <c r="F406" s="79" t="s">
        <v>1218</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outlineLevel="3" x14ac:dyDescent="0.25">
      <c r="A407" s="54"/>
      <c r="B407" s="63"/>
      <c r="C407" s="56">
        <f t="shared" si="51"/>
        <v>3</v>
      </c>
      <c r="D407" s="84"/>
      <c r="E407" s="79"/>
      <c r="F407" s="79" t="s">
        <v>1219</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outlineLevel="3" x14ac:dyDescent="0.25">
      <c r="A408" s="54"/>
      <c r="B408" s="63"/>
      <c r="C408" s="56">
        <f t="shared" si="51"/>
        <v>3</v>
      </c>
      <c r="D408" s="84"/>
      <c r="E408" s="79"/>
      <c r="F408" s="79" t="s">
        <v>1220</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outlineLevel="3" x14ac:dyDescent="0.25">
      <c r="A409" s="54"/>
      <c r="B409" s="63"/>
      <c r="C409" s="56">
        <f t="shared" si="51"/>
        <v>3</v>
      </c>
      <c r="D409" s="84"/>
      <c r="E409" s="79"/>
      <c r="F409" s="79" t="s">
        <v>1221</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outlineLevel="3" x14ac:dyDescent="0.25">
      <c r="A410" s="54"/>
      <c r="B410" s="63"/>
      <c r="C410" s="56">
        <f t="shared" si="51"/>
        <v>3</v>
      </c>
      <c r="D410" s="84"/>
      <c r="E410" s="79"/>
      <c r="F410" s="79" t="s">
        <v>1222</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outlineLevel="3" x14ac:dyDescent="0.25">
      <c r="A411" s="54"/>
      <c r="B411" s="63"/>
      <c r="C411" s="56">
        <f t="shared" si="51"/>
        <v>3</v>
      </c>
      <c r="D411" s="84"/>
      <c r="E411" s="79"/>
      <c r="F411" s="79" t="s">
        <v>1223</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outlineLevel="3" x14ac:dyDescent="0.25">
      <c r="A412" s="54"/>
      <c r="B412" s="63"/>
      <c r="C412" s="56">
        <f t="shared" si="51"/>
        <v>3</v>
      </c>
      <c r="D412" s="84"/>
      <c r="E412" s="79"/>
      <c r="F412" s="79" t="s">
        <v>1224</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outlineLevel="3" x14ac:dyDescent="0.25">
      <c r="A413" s="54"/>
      <c r="B413" s="63"/>
      <c r="C413" s="56">
        <f t="shared" si="51"/>
        <v>3</v>
      </c>
      <c r="D413" s="84"/>
      <c r="E413" s="79"/>
      <c r="F413" s="79" t="s">
        <v>1225</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outlineLevel="3" x14ac:dyDescent="0.25">
      <c r="A414" s="54"/>
      <c r="B414" s="63"/>
      <c r="C414" s="56">
        <f t="shared" si="51"/>
        <v>3</v>
      </c>
      <c r="D414" s="84"/>
      <c r="E414" s="79"/>
      <c r="F414" s="79" t="s">
        <v>1226</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outlineLevel="3" x14ac:dyDescent="0.25">
      <c r="A415" s="54"/>
      <c r="B415" s="63"/>
      <c r="C415" s="56">
        <f t="shared" si="51"/>
        <v>3</v>
      </c>
      <c r="D415" s="84"/>
      <c r="E415" s="79"/>
      <c r="F415" s="79" t="s">
        <v>1227</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outlineLevel="3" x14ac:dyDescent="0.25">
      <c r="A416" s="54"/>
      <c r="B416" s="63"/>
      <c r="C416" s="56">
        <f t="shared" si="51"/>
        <v>3</v>
      </c>
      <c r="D416" s="84"/>
      <c r="E416" s="79"/>
      <c r="F416" s="79" t="s">
        <v>1228</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outlineLevel="3" x14ac:dyDescent="0.25">
      <c r="A417" s="54"/>
      <c r="B417" s="63"/>
      <c r="C417" s="56">
        <f t="shared" si="51"/>
        <v>3</v>
      </c>
      <c r="D417" s="84"/>
      <c r="E417" s="79"/>
      <c r="F417" s="79" t="s">
        <v>1229</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outlineLevel="3" x14ac:dyDescent="0.25">
      <c r="A418" s="54"/>
      <c r="B418" s="63"/>
      <c r="C418" s="56">
        <f t="shared" si="51"/>
        <v>3</v>
      </c>
      <c r="D418" s="84"/>
      <c r="E418" s="79"/>
      <c r="F418" s="79" t="s">
        <v>1230</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outlineLevel="3" x14ac:dyDescent="0.25">
      <c r="A419" s="54"/>
      <c r="B419" s="63"/>
      <c r="C419" s="56">
        <f t="shared" si="51"/>
        <v>3</v>
      </c>
      <c r="D419" s="84"/>
      <c r="E419" s="79"/>
      <c r="F419" s="79" t="s">
        <v>1231</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outlineLevel="3" x14ac:dyDescent="0.25">
      <c r="A420" s="54"/>
      <c r="B420" s="63"/>
      <c r="C420" s="56">
        <f t="shared" si="51"/>
        <v>3</v>
      </c>
      <c r="D420" s="84"/>
      <c r="E420" s="79"/>
      <c r="F420" s="79" t="s">
        <v>1232</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outlineLevel="3" x14ac:dyDescent="0.25">
      <c r="A421" s="54"/>
      <c r="B421" s="63"/>
      <c r="C421" s="56">
        <f t="shared" si="51"/>
        <v>3</v>
      </c>
      <c r="D421" s="84"/>
      <c r="E421" s="79"/>
      <c r="F421" s="79" t="s">
        <v>1233</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outlineLevel="3" x14ac:dyDescent="0.25">
      <c r="A422" s="54"/>
      <c r="B422" s="63"/>
      <c r="C422" s="56">
        <f t="shared" si="51"/>
        <v>3</v>
      </c>
      <c r="D422" s="84"/>
      <c r="E422" s="79"/>
      <c r="F422" s="79" t="s">
        <v>1234</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outlineLevel="3" x14ac:dyDescent="0.25">
      <c r="A423" s="54"/>
      <c r="B423" s="63"/>
      <c r="C423" s="56">
        <f t="shared" si="51"/>
        <v>3</v>
      </c>
      <c r="D423" s="84"/>
      <c r="E423" s="79"/>
      <c r="F423" s="79" t="s">
        <v>1235</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outlineLevel="3" x14ac:dyDescent="0.25">
      <c r="A424" s="54"/>
      <c r="B424" s="63"/>
      <c r="C424" s="56">
        <f t="shared" si="51"/>
        <v>3</v>
      </c>
      <c r="D424" s="84"/>
      <c r="E424" s="79"/>
      <c r="F424" s="79" t="s">
        <v>1236</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outlineLevel="3" x14ac:dyDescent="0.25">
      <c r="A425" s="54"/>
      <c r="B425" s="63"/>
      <c r="C425" s="56">
        <f t="shared" ref="C425:C488" si="52">INT($C$40)+2</f>
        <v>3</v>
      </c>
      <c r="D425" s="84"/>
      <c r="E425" s="79"/>
      <c r="F425" s="79" t="s">
        <v>1237</v>
      </c>
      <c r="G425" s="84"/>
      <c r="H425" s="87" t="s">
        <v>2378</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outlineLevel="3" x14ac:dyDescent="0.25">
      <c r="A426" s="54"/>
      <c r="B426" s="63"/>
      <c r="C426" s="56">
        <f t="shared" si="52"/>
        <v>3</v>
      </c>
      <c r="D426" s="84"/>
      <c r="E426" s="79"/>
      <c r="F426" s="79" t="s">
        <v>1238</v>
      </c>
      <c r="G426" s="84"/>
      <c r="H426" s="87" t="s">
        <v>2379</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outlineLevel="3" x14ac:dyDescent="0.25">
      <c r="A427" s="54"/>
      <c r="B427" s="63"/>
      <c r="C427" s="56">
        <f t="shared" si="52"/>
        <v>3</v>
      </c>
      <c r="D427" s="84"/>
      <c r="E427" s="79"/>
      <c r="F427" s="79" t="s">
        <v>1239</v>
      </c>
      <c r="G427" s="84"/>
      <c r="H427" s="87" t="s">
        <v>2380</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outlineLevel="3" x14ac:dyDescent="0.25">
      <c r="A428" s="54"/>
      <c r="B428" s="63"/>
      <c r="C428" s="56">
        <f t="shared" si="52"/>
        <v>3</v>
      </c>
      <c r="D428" s="84"/>
      <c r="E428" s="79"/>
      <c r="F428" s="79" t="s">
        <v>1240</v>
      </c>
      <c r="G428" s="84"/>
      <c r="H428" s="87" t="s">
        <v>2381</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outlineLevel="3" x14ac:dyDescent="0.25">
      <c r="A429" s="54"/>
      <c r="B429" s="63"/>
      <c r="C429" s="56">
        <f t="shared" si="52"/>
        <v>3</v>
      </c>
      <c r="D429" s="84"/>
      <c r="E429" s="79"/>
      <c r="F429" s="79" t="s">
        <v>1241</v>
      </c>
      <c r="G429" s="84"/>
      <c r="H429" s="87" t="s">
        <v>2382</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outlineLevel="3" x14ac:dyDescent="0.25">
      <c r="A430" s="54"/>
      <c r="B430" s="63"/>
      <c r="C430" s="56">
        <f t="shared" si="52"/>
        <v>3</v>
      </c>
      <c r="D430" s="84"/>
      <c r="E430" s="79"/>
      <c r="F430" s="79" t="s">
        <v>1242</v>
      </c>
      <c r="G430" s="84"/>
      <c r="H430" s="87" t="s">
        <v>2383</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outlineLevel="3" x14ac:dyDescent="0.25">
      <c r="A431" s="54"/>
      <c r="B431" s="63"/>
      <c r="C431" s="56">
        <f t="shared" si="52"/>
        <v>3</v>
      </c>
      <c r="D431" s="84"/>
      <c r="E431" s="79"/>
      <c r="F431" s="79" t="s">
        <v>1243</v>
      </c>
      <c r="G431" s="84"/>
      <c r="H431" s="87" t="s">
        <v>2384</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outlineLevel="3" x14ac:dyDescent="0.25">
      <c r="A432" s="54"/>
      <c r="B432" s="63"/>
      <c r="C432" s="56">
        <f t="shared" si="52"/>
        <v>3</v>
      </c>
      <c r="D432" s="84"/>
      <c r="E432" s="79"/>
      <c r="F432" s="79" t="s">
        <v>1244</v>
      </c>
      <c r="G432" s="84"/>
      <c r="H432" s="87" t="s">
        <v>2385</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outlineLevel="3" x14ac:dyDescent="0.25">
      <c r="A433" s="54"/>
      <c r="B433" s="63"/>
      <c r="C433" s="56">
        <f t="shared" si="52"/>
        <v>3</v>
      </c>
      <c r="D433" s="84"/>
      <c r="E433" s="79"/>
      <c r="F433" s="79" t="s">
        <v>1245</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outlineLevel="3" x14ac:dyDescent="0.25">
      <c r="A434" s="54"/>
      <c r="B434" s="63"/>
      <c r="C434" s="56">
        <f t="shared" si="52"/>
        <v>3</v>
      </c>
      <c r="D434" s="84"/>
      <c r="E434" s="79"/>
      <c r="F434" s="79" t="s">
        <v>1246</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outlineLevel="3" x14ac:dyDescent="0.25">
      <c r="A435" s="54"/>
      <c r="B435" s="63"/>
      <c r="C435" s="56">
        <f t="shared" si="52"/>
        <v>3</v>
      </c>
      <c r="D435" s="84"/>
      <c r="E435" s="79"/>
      <c r="F435" s="79" t="s">
        <v>1247</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outlineLevel="3" x14ac:dyDescent="0.25">
      <c r="A436" s="54"/>
      <c r="B436" s="63"/>
      <c r="C436" s="56">
        <f t="shared" si="52"/>
        <v>3</v>
      </c>
      <c r="D436" s="84"/>
      <c r="E436" s="79"/>
      <c r="F436" s="79" t="s">
        <v>1248</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outlineLevel="3" x14ac:dyDescent="0.25">
      <c r="A437" s="54"/>
      <c r="B437" s="63"/>
      <c r="C437" s="56">
        <f t="shared" si="52"/>
        <v>3</v>
      </c>
      <c r="D437" s="84"/>
      <c r="E437" s="79"/>
      <c r="F437" s="79" t="s">
        <v>1249</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outlineLevel="3" x14ac:dyDescent="0.25">
      <c r="A438" s="54"/>
      <c r="B438" s="63"/>
      <c r="C438" s="56">
        <f t="shared" si="52"/>
        <v>3</v>
      </c>
      <c r="D438" s="84"/>
      <c r="E438" s="79"/>
      <c r="F438" s="79" t="s">
        <v>1250</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outlineLevel="3" x14ac:dyDescent="0.25">
      <c r="A439" s="54"/>
      <c r="B439" s="63"/>
      <c r="C439" s="56">
        <f t="shared" si="52"/>
        <v>3</v>
      </c>
      <c r="D439" s="84"/>
      <c r="E439" s="79"/>
      <c r="F439" s="79" t="s">
        <v>1251</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outlineLevel="3" x14ac:dyDescent="0.25">
      <c r="A440" s="54"/>
      <c r="B440" s="63"/>
      <c r="C440" s="56">
        <f t="shared" si="52"/>
        <v>3</v>
      </c>
      <c r="D440" s="84"/>
      <c r="E440" s="79"/>
      <c r="F440" s="79" t="s">
        <v>1252</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outlineLevel="3" x14ac:dyDescent="0.25">
      <c r="A441" s="54"/>
      <c r="B441" s="63"/>
      <c r="C441" s="56">
        <f t="shared" si="52"/>
        <v>3</v>
      </c>
      <c r="D441" s="84"/>
      <c r="E441" s="79"/>
      <c r="F441" s="79" t="s">
        <v>1253</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outlineLevel="3" x14ac:dyDescent="0.25">
      <c r="A442" s="54"/>
      <c r="B442" s="63"/>
      <c r="C442" s="56">
        <f t="shared" si="52"/>
        <v>3</v>
      </c>
      <c r="D442" s="84"/>
      <c r="E442" s="79"/>
      <c r="F442" s="79" t="s">
        <v>1254</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outlineLevel="3" x14ac:dyDescent="0.25">
      <c r="A443" s="54"/>
      <c r="B443" s="63"/>
      <c r="C443" s="56">
        <f t="shared" si="52"/>
        <v>3</v>
      </c>
      <c r="D443" s="84"/>
      <c r="E443" s="79"/>
      <c r="F443" s="79" t="s">
        <v>1255</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outlineLevel="3" x14ac:dyDescent="0.25">
      <c r="A444" s="54"/>
      <c r="B444" s="63"/>
      <c r="C444" s="56">
        <f t="shared" si="52"/>
        <v>3</v>
      </c>
      <c r="D444" s="84"/>
      <c r="E444" s="79"/>
      <c r="F444" s="79" t="s">
        <v>1256</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outlineLevel="3" x14ac:dyDescent="0.25">
      <c r="A445" s="54"/>
      <c r="B445" s="63"/>
      <c r="C445" s="56">
        <f t="shared" si="52"/>
        <v>3</v>
      </c>
      <c r="D445" s="84"/>
      <c r="E445" s="79"/>
      <c r="F445" s="79" t="s">
        <v>1257</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outlineLevel="3" x14ac:dyDescent="0.25">
      <c r="A446" s="54"/>
      <c r="B446" s="63"/>
      <c r="C446" s="56">
        <f t="shared" si="52"/>
        <v>3</v>
      </c>
      <c r="D446" s="84"/>
      <c r="E446" s="79"/>
      <c r="F446" s="79" t="s">
        <v>1258</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outlineLevel="3" x14ac:dyDescent="0.25">
      <c r="A447" s="54"/>
      <c r="B447" s="63"/>
      <c r="C447" s="56">
        <f t="shared" si="52"/>
        <v>3</v>
      </c>
      <c r="D447" s="84"/>
      <c r="E447" s="79"/>
      <c r="F447" s="79" t="s">
        <v>1259</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outlineLevel="3" x14ac:dyDescent="0.25">
      <c r="A448" s="54"/>
      <c r="B448" s="63"/>
      <c r="C448" s="56">
        <f t="shared" si="52"/>
        <v>3</v>
      </c>
      <c r="D448" s="84"/>
      <c r="E448" s="79"/>
      <c r="F448" s="79" t="s">
        <v>1260</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outlineLevel="3" x14ac:dyDescent="0.25">
      <c r="A449" s="54"/>
      <c r="B449" s="63"/>
      <c r="C449" s="56">
        <f t="shared" si="52"/>
        <v>3</v>
      </c>
      <c r="D449" s="84"/>
      <c r="E449" s="79"/>
      <c r="F449" s="79" t="s">
        <v>1261</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outlineLevel="3" x14ac:dyDescent="0.25">
      <c r="A450" s="54"/>
      <c r="B450" s="63"/>
      <c r="C450" s="56">
        <f t="shared" si="52"/>
        <v>3</v>
      </c>
      <c r="D450" s="84"/>
      <c r="E450" s="79"/>
      <c r="F450" s="79" t="s">
        <v>1262</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outlineLevel="3" x14ac:dyDescent="0.25">
      <c r="A451" s="54"/>
      <c r="B451" s="63"/>
      <c r="C451" s="56">
        <f t="shared" si="52"/>
        <v>3</v>
      </c>
      <c r="D451" s="84"/>
      <c r="E451" s="79"/>
      <c r="F451" s="79" t="s">
        <v>1263</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outlineLevel="3" x14ac:dyDescent="0.25">
      <c r="A452" s="54"/>
      <c r="B452" s="63"/>
      <c r="C452" s="56">
        <f t="shared" si="52"/>
        <v>3</v>
      </c>
      <c r="D452" s="84"/>
      <c r="E452" s="79"/>
      <c r="F452" s="79" t="s">
        <v>1264</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outlineLevel="3" x14ac:dyDescent="0.25">
      <c r="A453" s="54"/>
      <c r="B453" s="63"/>
      <c r="C453" s="56">
        <f t="shared" si="52"/>
        <v>3</v>
      </c>
      <c r="D453" s="84"/>
      <c r="E453" s="79"/>
      <c r="F453" s="79" t="s">
        <v>1265</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outlineLevel="3" x14ac:dyDescent="0.25">
      <c r="A454" s="54"/>
      <c r="B454" s="63"/>
      <c r="C454" s="56">
        <f t="shared" si="52"/>
        <v>3</v>
      </c>
      <c r="D454" s="84"/>
      <c r="E454" s="79"/>
      <c r="F454" s="79" t="s">
        <v>1266</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outlineLevel="3" x14ac:dyDescent="0.25">
      <c r="A455" s="54"/>
      <c r="B455" s="63"/>
      <c r="C455" s="56">
        <f t="shared" si="52"/>
        <v>3</v>
      </c>
      <c r="D455" s="84"/>
      <c r="E455" s="79"/>
      <c r="F455" s="79" t="s">
        <v>1267</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outlineLevel="3" x14ac:dyDescent="0.25">
      <c r="A456" s="54"/>
      <c r="B456" s="63"/>
      <c r="C456" s="56">
        <f t="shared" si="52"/>
        <v>3</v>
      </c>
      <c r="D456" s="84"/>
      <c r="E456" s="79"/>
      <c r="F456" s="79" t="s">
        <v>1268</v>
      </c>
      <c r="G456" s="84"/>
      <c r="H456" s="87"/>
      <c r="I456" s="107"/>
      <c r="J456" s="107"/>
      <c r="K456" s="87"/>
      <c r="L456" s="87"/>
      <c r="M456" s="87"/>
      <c r="N456" s="87"/>
      <c r="O456" s="87"/>
      <c r="P456" s="87"/>
      <c r="Q456" s="87"/>
      <c r="R456" s="87"/>
      <c r="S456" s="87"/>
      <c r="T456" s="107" t="s">
        <v>1269</v>
      </c>
      <c r="U456" s="87"/>
      <c r="V456" s="87"/>
      <c r="W456" s="87"/>
      <c r="X456" s="87"/>
      <c r="Y456" s="87"/>
      <c r="Z456" s="87"/>
      <c r="AA456" s="87"/>
      <c r="AB456" s="87"/>
      <c r="AC456" s="87"/>
      <c r="AD456" s="87"/>
      <c r="AE456" s="87"/>
      <c r="AF456" s="87">
        <v>1</v>
      </c>
      <c r="AG456" s="87">
        <v>1</v>
      </c>
      <c r="AH456" s="84"/>
      <c r="AI456" s="66"/>
      <c r="AJ456" s="54"/>
      <c r="AK456" s="54"/>
      <c r="AL456" s="54"/>
    </row>
    <row r="457" spans="1:38" outlineLevel="2" x14ac:dyDescent="0.25">
      <c r="A457" s="54"/>
      <c r="B457" s="63"/>
      <c r="C457" s="56">
        <f t="shared" si="52"/>
        <v>3</v>
      </c>
      <c r="D457" s="84"/>
      <c r="E457" s="79"/>
      <c r="F457" s="79" t="s">
        <v>1270</v>
      </c>
      <c r="G457" s="84"/>
      <c r="H457" s="87" t="s">
        <v>1271</v>
      </c>
      <c r="I457" s="107" t="s">
        <v>610</v>
      </c>
      <c r="J457" s="107" t="s">
        <v>1272</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1273</v>
      </c>
      <c r="AE457" s="87"/>
      <c r="AF457" s="108">
        <v>1</v>
      </c>
      <c r="AG457" s="108">
        <v>1</v>
      </c>
      <c r="AH457" s="84"/>
      <c r="AI457" s="66"/>
      <c r="AJ457" s="54"/>
      <c r="AK457" s="54"/>
      <c r="AL457" s="54"/>
    </row>
    <row r="458" spans="1:38" outlineLevel="2" x14ac:dyDescent="0.25">
      <c r="A458" s="54"/>
      <c r="B458" s="63"/>
      <c r="C458" s="56">
        <f t="shared" si="52"/>
        <v>3</v>
      </c>
      <c r="D458" s="84"/>
      <c r="E458" s="79"/>
      <c r="F458" s="79" t="s">
        <v>1274</v>
      </c>
      <c r="G458" s="84"/>
      <c r="H458" s="87" t="s">
        <v>1275</v>
      </c>
      <c r="I458" s="107" t="s">
        <v>610</v>
      </c>
      <c r="J458" s="107" t="s">
        <v>1272</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1276</v>
      </c>
      <c r="AE458" s="87"/>
      <c r="AF458" s="108">
        <v>1</v>
      </c>
      <c r="AG458" s="108">
        <v>1</v>
      </c>
      <c r="AH458" s="84"/>
      <c r="AI458" s="66"/>
      <c r="AJ458" s="54"/>
      <c r="AK458" s="54"/>
      <c r="AL458" s="54"/>
    </row>
    <row r="459" spans="1:38" outlineLevel="2" x14ac:dyDescent="0.25">
      <c r="A459" s="54"/>
      <c r="B459" s="63"/>
      <c r="C459" s="56">
        <f t="shared" si="52"/>
        <v>3</v>
      </c>
      <c r="D459" s="84"/>
      <c r="E459" s="79"/>
      <c r="F459" s="79" t="s">
        <v>1277</v>
      </c>
      <c r="G459" s="84"/>
      <c r="H459" s="87" t="s">
        <v>1278</v>
      </c>
      <c r="I459" s="107" t="s">
        <v>610</v>
      </c>
      <c r="J459" s="107" t="s">
        <v>1272</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outlineLevel="2" x14ac:dyDescent="0.25">
      <c r="A460" s="54"/>
      <c r="B460" s="63"/>
      <c r="C460" s="56">
        <f t="shared" si="52"/>
        <v>3</v>
      </c>
      <c r="D460" s="84"/>
      <c r="E460" s="79"/>
      <c r="F460" s="79" t="s">
        <v>1279</v>
      </c>
      <c r="G460" s="84"/>
      <c r="H460" s="87" t="s">
        <v>1280</v>
      </c>
      <c r="I460" s="107" t="s">
        <v>610</v>
      </c>
      <c r="J460" s="107" t="s">
        <v>1272</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outlineLevel="2" x14ac:dyDescent="0.25">
      <c r="A461" s="54"/>
      <c r="B461" s="63"/>
      <c r="C461" s="56">
        <f t="shared" si="52"/>
        <v>3</v>
      </c>
      <c r="D461" s="84"/>
      <c r="E461" s="79"/>
      <c r="F461" s="79" t="s">
        <v>1281</v>
      </c>
      <c r="G461" s="84"/>
      <c r="H461" s="87" t="s">
        <v>1282</v>
      </c>
      <c r="I461" s="107" t="s">
        <v>610</v>
      </c>
      <c r="J461" s="107" t="s">
        <v>1272</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outlineLevel="2" x14ac:dyDescent="0.25">
      <c r="A462" s="54"/>
      <c r="B462" s="63"/>
      <c r="C462" s="56">
        <f t="shared" si="52"/>
        <v>3</v>
      </c>
      <c r="D462" s="84"/>
      <c r="E462" s="79"/>
      <c r="F462" s="79" t="s">
        <v>1283</v>
      </c>
      <c r="G462" s="84"/>
      <c r="H462" s="87" t="s">
        <v>1284</v>
      </c>
      <c r="I462" s="107" t="s">
        <v>610</v>
      </c>
      <c r="J462" s="107" t="s">
        <v>1272</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outlineLevel="2" x14ac:dyDescent="0.25">
      <c r="A463" s="54"/>
      <c r="B463" s="63"/>
      <c r="C463" s="56">
        <f t="shared" si="52"/>
        <v>3</v>
      </c>
      <c r="D463" s="84"/>
      <c r="E463" s="79"/>
      <c r="F463" s="79" t="s">
        <v>1285</v>
      </c>
      <c r="G463" s="84"/>
      <c r="H463" s="87" t="s">
        <v>1286</v>
      </c>
      <c r="I463" s="107" t="s">
        <v>610</v>
      </c>
      <c r="J463" s="107" t="s">
        <v>1272</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outlineLevel="2" x14ac:dyDescent="0.25">
      <c r="A464" s="54"/>
      <c r="B464" s="63"/>
      <c r="C464" s="56">
        <f t="shared" si="52"/>
        <v>3</v>
      </c>
      <c r="D464" s="84"/>
      <c r="E464" s="79"/>
      <c r="F464" s="79" t="s">
        <v>1287</v>
      </c>
      <c r="G464" s="84"/>
      <c r="H464" s="87" t="s">
        <v>1288</v>
      </c>
      <c r="I464" s="107" t="s">
        <v>610</v>
      </c>
      <c r="J464" s="107" t="s">
        <v>1272</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outlineLevel="2" x14ac:dyDescent="0.25">
      <c r="A465" s="54"/>
      <c r="B465" s="63"/>
      <c r="C465" s="56">
        <f t="shared" si="52"/>
        <v>3</v>
      </c>
      <c r="D465" s="84"/>
      <c r="E465" s="79"/>
      <c r="F465" s="79" t="s">
        <v>1289</v>
      </c>
      <c r="G465" s="84"/>
      <c r="H465" s="87" t="s">
        <v>1290</v>
      </c>
      <c r="I465" s="107" t="s">
        <v>610</v>
      </c>
      <c r="J465" s="107" t="s">
        <v>1272</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outlineLevel="2" x14ac:dyDescent="0.25">
      <c r="A466" s="54"/>
      <c r="B466" s="63"/>
      <c r="C466" s="56">
        <f t="shared" si="52"/>
        <v>3</v>
      </c>
      <c r="D466" s="84"/>
      <c r="E466" s="79"/>
      <c r="F466" s="79" t="s">
        <v>1291</v>
      </c>
      <c r="G466" s="84"/>
      <c r="H466" s="87" t="s">
        <v>1292</v>
      </c>
      <c r="I466" s="107" t="s">
        <v>610</v>
      </c>
      <c r="J466" s="107" t="s">
        <v>1272</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outlineLevel="2" x14ac:dyDescent="0.25">
      <c r="A467" s="54"/>
      <c r="B467" s="63"/>
      <c r="C467" s="56">
        <f t="shared" si="52"/>
        <v>3</v>
      </c>
      <c r="D467" s="84"/>
      <c r="E467" s="79"/>
      <c r="F467" s="79" t="s">
        <v>1293</v>
      </c>
      <c r="G467" s="84"/>
      <c r="H467" s="87" t="s">
        <v>1294</v>
      </c>
      <c r="I467" s="107" t="s">
        <v>610</v>
      </c>
      <c r="J467" s="107" t="s">
        <v>1272</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outlineLevel="2" x14ac:dyDescent="0.25">
      <c r="A468" s="54"/>
      <c r="B468" s="63"/>
      <c r="C468" s="56">
        <f t="shared" si="52"/>
        <v>3</v>
      </c>
      <c r="D468" s="84"/>
      <c r="E468" s="79"/>
      <c r="F468" s="79" t="s">
        <v>1295</v>
      </c>
      <c r="G468" s="84"/>
      <c r="H468" s="87" t="s">
        <v>1296</v>
      </c>
      <c r="I468" s="107" t="s">
        <v>610</v>
      </c>
      <c r="J468" s="107" t="s">
        <v>1272</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outlineLevel="2" x14ac:dyDescent="0.25">
      <c r="A469" s="54"/>
      <c r="B469" s="63"/>
      <c r="C469" s="56">
        <f t="shared" si="52"/>
        <v>3</v>
      </c>
      <c r="D469" s="84"/>
      <c r="E469" s="79"/>
      <c r="F469" s="79" t="s">
        <v>1297</v>
      </c>
      <c r="G469" s="84"/>
      <c r="H469" s="87" t="s">
        <v>1298</v>
      </c>
      <c r="I469" s="107" t="s">
        <v>610</v>
      </c>
      <c r="J469" s="107" t="s">
        <v>1272</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outlineLevel="2" x14ac:dyDescent="0.25">
      <c r="A470" s="54"/>
      <c r="B470" s="63"/>
      <c r="C470" s="56">
        <f t="shared" si="52"/>
        <v>3</v>
      </c>
      <c r="D470" s="84"/>
      <c r="E470" s="79"/>
      <c r="F470" s="79" t="s">
        <v>1299</v>
      </c>
      <c r="G470" s="84"/>
      <c r="H470" s="87" t="s">
        <v>1300</v>
      </c>
      <c r="I470" s="107" t="s">
        <v>610</v>
      </c>
      <c r="J470" s="107" t="s">
        <v>1272</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outlineLevel="2" x14ac:dyDescent="0.25">
      <c r="A471" s="54"/>
      <c r="B471" s="63"/>
      <c r="C471" s="56">
        <f t="shared" si="52"/>
        <v>3</v>
      </c>
      <c r="D471" s="84"/>
      <c r="E471" s="79"/>
      <c r="F471" s="79" t="s">
        <v>1301</v>
      </c>
      <c r="G471" s="84"/>
      <c r="H471" s="87" t="s">
        <v>1302</v>
      </c>
      <c r="I471" s="107" t="s">
        <v>610</v>
      </c>
      <c r="J471" s="107" t="s">
        <v>1272</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outlineLevel="2" collapsed="1" x14ac:dyDescent="0.25">
      <c r="A472" s="54"/>
      <c r="B472" s="63"/>
      <c r="C472" s="56">
        <f t="shared" si="52"/>
        <v>3</v>
      </c>
      <c r="D472" s="84"/>
      <c r="E472" s="79"/>
      <c r="F472" s="79" t="s">
        <v>1303</v>
      </c>
      <c r="G472" s="84"/>
      <c r="H472" s="87" t="s">
        <v>1304</v>
      </c>
      <c r="I472" s="107" t="s">
        <v>610</v>
      </c>
      <c r="J472" s="107" t="s">
        <v>1272</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1305</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1306</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1307</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1308</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1309</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1310</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1311</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1312</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outlineLevel="2" x14ac:dyDescent="0.25">
      <c r="A481" s="54"/>
      <c r="B481" s="63"/>
      <c r="C481" s="56">
        <f t="shared" si="52"/>
        <v>3</v>
      </c>
      <c r="D481" s="84"/>
      <c r="E481" s="79"/>
      <c r="F481" s="79" t="s">
        <v>1313</v>
      </c>
      <c r="G481" s="84"/>
      <c r="H481" s="87" t="s">
        <v>1314</v>
      </c>
      <c r="I481" s="107" t="s">
        <v>610</v>
      </c>
      <c r="J481" s="107" t="s">
        <v>1315</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1316</v>
      </c>
      <c r="AE481" s="87"/>
      <c r="AF481" s="108">
        <v>1</v>
      </c>
      <c r="AG481" s="108">
        <v>1</v>
      </c>
      <c r="AH481" s="84"/>
      <c r="AI481" s="66"/>
      <c r="AJ481" s="54"/>
      <c r="AK481" s="54"/>
      <c r="AL481" s="54"/>
    </row>
    <row r="482" spans="1:38" outlineLevel="2" x14ac:dyDescent="0.25">
      <c r="A482" s="54"/>
      <c r="B482" s="63"/>
      <c r="C482" s="56">
        <f t="shared" si="52"/>
        <v>3</v>
      </c>
      <c r="D482" s="84"/>
      <c r="E482" s="79"/>
      <c r="F482" s="79" t="s">
        <v>1317</v>
      </c>
      <c r="G482" s="84"/>
      <c r="H482" s="87" t="s">
        <v>1318</v>
      </c>
      <c r="I482" s="107" t="s">
        <v>610</v>
      </c>
      <c r="J482" s="107" t="s">
        <v>1315</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outlineLevel="2" x14ac:dyDescent="0.25">
      <c r="A483" s="54"/>
      <c r="B483" s="63"/>
      <c r="C483" s="56">
        <f t="shared" si="52"/>
        <v>3</v>
      </c>
      <c r="D483" s="84"/>
      <c r="E483" s="79"/>
      <c r="F483" s="79" t="s">
        <v>1319</v>
      </c>
      <c r="G483" s="84"/>
      <c r="H483" s="87" t="s">
        <v>1320</v>
      </c>
      <c r="I483" s="107" t="s">
        <v>610</v>
      </c>
      <c r="J483" s="107" t="s">
        <v>1315</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outlineLevel="2" x14ac:dyDescent="0.25">
      <c r="A484" s="54"/>
      <c r="B484" s="63"/>
      <c r="C484" s="56">
        <f t="shared" si="52"/>
        <v>3</v>
      </c>
      <c r="D484" s="84"/>
      <c r="E484" s="79"/>
      <c r="F484" s="79" t="s">
        <v>1321</v>
      </c>
      <c r="G484" s="84"/>
      <c r="H484" s="87" t="s">
        <v>1322</v>
      </c>
      <c r="I484" s="107" t="s">
        <v>610</v>
      </c>
      <c r="J484" s="107" t="s">
        <v>1315</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outlineLevel="2" x14ac:dyDescent="0.25">
      <c r="A485" s="54"/>
      <c r="B485" s="63"/>
      <c r="C485" s="56">
        <f t="shared" si="52"/>
        <v>3</v>
      </c>
      <c r="D485" s="84"/>
      <c r="E485" s="79"/>
      <c r="F485" s="79" t="s">
        <v>1323</v>
      </c>
      <c r="G485" s="84"/>
      <c r="H485" s="87" t="s">
        <v>1324</v>
      </c>
      <c r="I485" s="107" t="s">
        <v>610</v>
      </c>
      <c r="J485" s="107" t="s">
        <v>1315</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outlineLevel="2" x14ac:dyDescent="0.25">
      <c r="A486" s="54"/>
      <c r="B486" s="63"/>
      <c r="C486" s="56">
        <f t="shared" si="52"/>
        <v>3</v>
      </c>
      <c r="D486" s="84"/>
      <c r="E486" s="79"/>
      <c r="F486" s="79" t="s">
        <v>1325</v>
      </c>
      <c r="G486" s="84"/>
      <c r="H486" s="87" t="s">
        <v>1326</v>
      </c>
      <c r="I486" s="107" t="s">
        <v>610</v>
      </c>
      <c r="J486" s="107" t="s">
        <v>1315</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outlineLevel="2" x14ac:dyDescent="0.25">
      <c r="A487" s="54"/>
      <c r="B487" s="63"/>
      <c r="C487" s="56">
        <f t="shared" si="52"/>
        <v>3</v>
      </c>
      <c r="D487" s="84"/>
      <c r="E487" s="79"/>
      <c r="F487" s="79" t="s">
        <v>1327</v>
      </c>
      <c r="G487" s="84"/>
      <c r="H487" s="87" t="s">
        <v>1328</v>
      </c>
      <c r="I487" s="107" t="s">
        <v>610</v>
      </c>
      <c r="J487" s="107" t="s">
        <v>1315</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outlineLevel="2" x14ac:dyDescent="0.25">
      <c r="A488" s="54"/>
      <c r="B488" s="63"/>
      <c r="C488" s="56">
        <f t="shared" si="52"/>
        <v>3</v>
      </c>
      <c r="D488" s="84"/>
      <c r="E488" s="79"/>
      <c r="F488" s="79" t="s">
        <v>1329</v>
      </c>
      <c r="G488" s="84"/>
      <c r="H488" s="87" t="s">
        <v>1330</v>
      </c>
      <c r="I488" s="107" t="s">
        <v>610</v>
      </c>
      <c r="J488" s="107" t="s">
        <v>1315</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outlineLevel="2" x14ac:dyDescent="0.25">
      <c r="A489" s="54"/>
      <c r="B489" s="63"/>
      <c r="C489" s="56">
        <f t="shared" ref="C489:C512" si="57">INT($C$40)+2</f>
        <v>3</v>
      </c>
      <c r="D489" s="84"/>
      <c r="E489" s="79"/>
      <c r="F489" s="79" t="s">
        <v>1331</v>
      </c>
      <c r="G489" s="84"/>
      <c r="H489" s="87" t="s">
        <v>2390</v>
      </c>
      <c r="I489" s="107" t="s">
        <v>610</v>
      </c>
      <c r="J489" s="107" t="s">
        <v>1272</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outlineLevel="2" x14ac:dyDescent="0.25">
      <c r="A490" s="54"/>
      <c r="B490" s="63"/>
      <c r="C490" s="56">
        <f t="shared" si="57"/>
        <v>3</v>
      </c>
      <c r="D490" s="84"/>
      <c r="E490" s="79"/>
      <c r="F490" s="79" t="s">
        <v>1332</v>
      </c>
      <c r="G490" s="84"/>
      <c r="H490" s="87" t="s">
        <v>1333</v>
      </c>
      <c r="I490" s="107" t="s">
        <v>610</v>
      </c>
      <c r="J490" s="107" t="s">
        <v>1272</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outlineLevel="2" x14ac:dyDescent="0.25">
      <c r="A491" s="54"/>
      <c r="B491" s="63"/>
      <c r="C491" s="56">
        <f t="shared" si="57"/>
        <v>3</v>
      </c>
      <c r="D491" s="84"/>
      <c r="E491" s="79"/>
      <c r="F491" s="79" t="s">
        <v>1334</v>
      </c>
      <c r="G491" s="84"/>
      <c r="H491" s="87" t="s">
        <v>1335</v>
      </c>
      <c r="I491" s="107" t="s">
        <v>610</v>
      </c>
      <c r="J491" s="107" t="s">
        <v>1272</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outlineLevel="2" x14ac:dyDescent="0.25">
      <c r="A492" s="54"/>
      <c r="B492" s="63"/>
      <c r="C492" s="56">
        <f t="shared" si="57"/>
        <v>3</v>
      </c>
      <c r="D492" s="84"/>
      <c r="E492" s="79"/>
      <c r="F492" s="79" t="s">
        <v>1336</v>
      </c>
      <c r="G492" s="84"/>
      <c r="H492" s="87" t="s">
        <v>1337</v>
      </c>
      <c r="I492" s="107" t="s">
        <v>610</v>
      </c>
      <c r="J492" s="107" t="s">
        <v>1272</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outlineLevel="2" x14ac:dyDescent="0.25">
      <c r="A493" s="54"/>
      <c r="B493" s="63"/>
      <c r="C493" s="56">
        <f t="shared" si="57"/>
        <v>3</v>
      </c>
      <c r="D493" s="84"/>
      <c r="E493" s="79"/>
      <c r="F493" s="79" t="s">
        <v>1338</v>
      </c>
      <c r="G493" s="84"/>
      <c r="H493" s="87" t="s">
        <v>1339</v>
      </c>
      <c r="I493" s="107" t="s">
        <v>610</v>
      </c>
      <c r="J493" s="107" t="s">
        <v>1272</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outlineLevel="2" x14ac:dyDescent="0.25">
      <c r="A494" s="54"/>
      <c r="B494" s="63"/>
      <c r="C494" s="56">
        <f t="shared" si="57"/>
        <v>3</v>
      </c>
      <c r="D494" s="84"/>
      <c r="E494" s="79"/>
      <c r="F494" s="79" t="s">
        <v>1340</v>
      </c>
      <c r="G494" s="84"/>
      <c r="H494" s="87" t="s">
        <v>1341</v>
      </c>
      <c r="I494" s="107" t="s">
        <v>610</v>
      </c>
      <c r="J494" s="107" t="s">
        <v>1272</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outlineLevel="2" x14ac:dyDescent="0.25">
      <c r="A495" s="54"/>
      <c r="B495" s="63"/>
      <c r="C495" s="56">
        <f t="shared" si="57"/>
        <v>3</v>
      </c>
      <c r="D495" s="84"/>
      <c r="E495" s="79"/>
      <c r="F495" s="79" t="s">
        <v>1342</v>
      </c>
      <c r="G495" s="84"/>
      <c r="H495" s="87" t="s">
        <v>1343</v>
      </c>
      <c r="I495" s="107" t="s">
        <v>610</v>
      </c>
      <c r="J495" s="107" t="s">
        <v>1272</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outlineLevel="2" x14ac:dyDescent="0.25">
      <c r="A496" s="54"/>
      <c r="B496" s="63"/>
      <c r="C496" s="56">
        <f t="shared" si="57"/>
        <v>3</v>
      </c>
      <c r="D496" s="84"/>
      <c r="E496" s="79"/>
      <c r="F496" s="79" t="s">
        <v>1344</v>
      </c>
      <c r="G496" s="84"/>
      <c r="H496" s="87" t="s">
        <v>1345</v>
      </c>
      <c r="I496" s="107" t="s">
        <v>610</v>
      </c>
      <c r="J496" s="107" t="s">
        <v>1272</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outlineLevel="2" x14ac:dyDescent="0.25">
      <c r="A497" s="54"/>
      <c r="B497" s="63"/>
      <c r="C497" s="56">
        <f t="shared" si="57"/>
        <v>3</v>
      </c>
      <c r="D497" s="84"/>
      <c r="E497" s="79"/>
      <c r="F497" s="79" t="s">
        <v>1346</v>
      </c>
      <c r="G497" s="84"/>
      <c r="H497" s="87" t="s">
        <v>1347</v>
      </c>
      <c r="I497" s="107" t="s">
        <v>610</v>
      </c>
      <c r="J497" s="107" t="s">
        <v>1272</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outlineLevel="2" x14ac:dyDescent="0.25">
      <c r="A498" s="54"/>
      <c r="B498" s="63"/>
      <c r="C498" s="56">
        <f t="shared" si="57"/>
        <v>3</v>
      </c>
      <c r="D498" s="84"/>
      <c r="E498" s="79"/>
      <c r="F498" s="79" t="s">
        <v>1348</v>
      </c>
      <c r="G498" s="84"/>
      <c r="H498" s="87" t="s">
        <v>1349</v>
      </c>
      <c r="I498" s="107" t="s">
        <v>610</v>
      </c>
      <c r="J498" s="107" t="s">
        <v>1272</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outlineLevel="2" x14ac:dyDescent="0.25">
      <c r="A499" s="54"/>
      <c r="B499" s="63"/>
      <c r="C499" s="56">
        <f t="shared" si="57"/>
        <v>3</v>
      </c>
      <c r="D499" s="84"/>
      <c r="E499" s="79"/>
      <c r="F499" s="79" t="s">
        <v>1350</v>
      </c>
      <c r="G499" s="84"/>
      <c r="H499" s="87" t="s">
        <v>1351</v>
      </c>
      <c r="I499" s="107" t="s">
        <v>610</v>
      </c>
      <c r="J499" s="107" t="s">
        <v>1272</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outlineLevel="2" x14ac:dyDescent="0.25">
      <c r="A500" s="54"/>
      <c r="B500" s="63"/>
      <c r="C500" s="56">
        <f t="shared" si="57"/>
        <v>3</v>
      </c>
      <c r="D500" s="84"/>
      <c r="E500" s="79"/>
      <c r="F500" s="79" t="s">
        <v>1352</v>
      </c>
      <c r="G500" s="84"/>
      <c r="H500" s="87" t="s">
        <v>1353</v>
      </c>
      <c r="I500" s="107" t="s">
        <v>610</v>
      </c>
      <c r="J500" s="107" t="s">
        <v>1272</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outlineLevel="2" x14ac:dyDescent="0.25">
      <c r="A501" s="54"/>
      <c r="B501" s="63"/>
      <c r="C501" s="56">
        <f t="shared" si="57"/>
        <v>3</v>
      </c>
      <c r="D501" s="84"/>
      <c r="E501" s="79"/>
      <c r="F501" s="79" t="s">
        <v>1354</v>
      </c>
      <c r="G501" s="84"/>
      <c r="H501" s="87" t="s">
        <v>1355</v>
      </c>
      <c r="I501" s="107" t="s">
        <v>610</v>
      </c>
      <c r="J501" s="107" t="s">
        <v>1272</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outlineLevel="2" x14ac:dyDescent="0.25">
      <c r="A502" s="54"/>
      <c r="B502" s="63"/>
      <c r="C502" s="56">
        <f t="shared" si="57"/>
        <v>3</v>
      </c>
      <c r="D502" s="84"/>
      <c r="E502" s="79"/>
      <c r="F502" s="79" t="s">
        <v>1356</v>
      </c>
      <c r="G502" s="84"/>
      <c r="H502" s="87" t="s">
        <v>1357</v>
      </c>
      <c r="I502" s="107" t="s">
        <v>610</v>
      </c>
      <c r="J502" s="107" t="s">
        <v>1272</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outlineLevel="2" x14ac:dyDescent="0.25">
      <c r="A503" s="54"/>
      <c r="B503" s="63"/>
      <c r="C503" s="56">
        <f t="shared" si="57"/>
        <v>3</v>
      </c>
      <c r="D503" s="84"/>
      <c r="E503" s="79"/>
      <c r="F503" s="79" t="s">
        <v>1358</v>
      </c>
      <c r="G503" s="84"/>
      <c r="H503" s="87" t="s">
        <v>1359</v>
      </c>
      <c r="I503" s="107" t="s">
        <v>610</v>
      </c>
      <c r="J503" s="107" t="s">
        <v>1272</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outlineLevel="2" x14ac:dyDescent="0.25">
      <c r="A504" s="54"/>
      <c r="B504" s="63"/>
      <c r="C504" s="56">
        <f t="shared" si="57"/>
        <v>3</v>
      </c>
      <c r="D504" s="84"/>
      <c r="E504" s="79"/>
      <c r="F504" s="79" t="s">
        <v>1360</v>
      </c>
      <c r="G504" s="84"/>
      <c r="H504" s="87" t="s">
        <v>1361</v>
      </c>
      <c r="I504" s="107" t="s">
        <v>610</v>
      </c>
      <c r="J504" s="107" t="s">
        <v>1272</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outlineLevel="2" x14ac:dyDescent="0.25">
      <c r="A505" s="54"/>
      <c r="B505" s="63"/>
      <c r="C505" s="56">
        <f t="shared" si="57"/>
        <v>3</v>
      </c>
      <c r="D505" s="84"/>
      <c r="E505" s="79"/>
      <c r="F505" s="79" t="s">
        <v>1362</v>
      </c>
      <c r="G505" s="84"/>
      <c r="H505" s="87" t="s">
        <v>1363</v>
      </c>
      <c r="I505" s="107" t="s">
        <v>610</v>
      </c>
      <c r="J505" s="107" t="s">
        <v>1272</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outlineLevel="2" x14ac:dyDescent="0.25">
      <c r="A506" s="54"/>
      <c r="B506" s="63"/>
      <c r="C506" s="56">
        <f t="shared" si="57"/>
        <v>3</v>
      </c>
      <c r="D506" s="84"/>
      <c r="E506" s="79"/>
      <c r="F506" s="79" t="s">
        <v>1364</v>
      </c>
      <c r="G506" s="84"/>
      <c r="H506" s="87" t="s">
        <v>1365</v>
      </c>
      <c r="I506" s="107" t="s">
        <v>610</v>
      </c>
      <c r="J506" s="107" t="s">
        <v>1272</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outlineLevel="2" x14ac:dyDescent="0.25">
      <c r="A507" s="54"/>
      <c r="B507" s="63"/>
      <c r="C507" s="56">
        <f t="shared" si="57"/>
        <v>3</v>
      </c>
      <c r="D507" s="84"/>
      <c r="E507" s="79"/>
      <c r="F507" s="79" t="s">
        <v>1366</v>
      </c>
      <c r="G507" s="84"/>
      <c r="H507" s="87" t="s">
        <v>1367</v>
      </c>
      <c r="I507" s="107" t="s">
        <v>610</v>
      </c>
      <c r="J507" s="107" t="s">
        <v>1272</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outlineLevel="2" x14ac:dyDescent="0.25">
      <c r="A508" s="54"/>
      <c r="B508" s="63"/>
      <c r="C508" s="56">
        <f t="shared" si="57"/>
        <v>3</v>
      </c>
      <c r="D508" s="84"/>
      <c r="E508" s="79"/>
      <c r="F508" s="79" t="s">
        <v>1368</v>
      </c>
      <c r="G508" s="84"/>
      <c r="H508" s="87" t="s">
        <v>1369</v>
      </c>
      <c r="I508" s="107" t="s">
        <v>610</v>
      </c>
      <c r="J508" s="107" t="s">
        <v>1272</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outlineLevel="2" x14ac:dyDescent="0.25">
      <c r="A509" s="54"/>
      <c r="B509" s="63"/>
      <c r="C509" s="56">
        <f t="shared" si="57"/>
        <v>3</v>
      </c>
      <c r="D509" s="84"/>
      <c r="E509" s="79"/>
      <c r="F509" s="79" t="s">
        <v>1370</v>
      </c>
      <c r="G509" s="84"/>
      <c r="H509" s="87" t="s">
        <v>1371</v>
      </c>
      <c r="I509" s="107" t="s">
        <v>610</v>
      </c>
      <c r="J509" s="107" t="s">
        <v>1272</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outlineLevel="2" x14ac:dyDescent="0.25">
      <c r="A510" s="54"/>
      <c r="B510" s="63"/>
      <c r="C510" s="56">
        <f t="shared" si="57"/>
        <v>3</v>
      </c>
      <c r="D510" s="84"/>
      <c r="E510" s="79"/>
      <c r="F510" s="79" t="s">
        <v>1372</v>
      </c>
      <c r="G510" s="84"/>
      <c r="H510" s="87" t="s">
        <v>1373</v>
      </c>
      <c r="I510" s="107" t="s">
        <v>610</v>
      </c>
      <c r="J510" s="107" t="s">
        <v>1272</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outlineLevel="2" x14ac:dyDescent="0.25">
      <c r="A511" s="54"/>
      <c r="B511" s="63"/>
      <c r="C511" s="56">
        <f t="shared" si="57"/>
        <v>3</v>
      </c>
      <c r="D511" s="84"/>
      <c r="E511" s="79"/>
      <c r="F511" s="79" t="s">
        <v>1374</v>
      </c>
      <c r="G511" s="84"/>
      <c r="H511" s="87" t="s">
        <v>1375</v>
      </c>
      <c r="I511" s="107" t="s">
        <v>610</v>
      </c>
      <c r="J511" s="107" t="s">
        <v>1272</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outlineLevel="2" x14ac:dyDescent="0.25">
      <c r="A512" s="54"/>
      <c r="B512" s="63"/>
      <c r="C512" s="56">
        <f t="shared" si="57"/>
        <v>3</v>
      </c>
      <c r="D512" s="84"/>
      <c r="E512" s="79"/>
      <c r="F512" s="79" t="s">
        <v>1376</v>
      </c>
      <c r="G512" s="84"/>
      <c r="H512" s="87" t="s">
        <v>1377</v>
      </c>
      <c r="I512" s="107" t="s">
        <v>610</v>
      </c>
      <c r="J512" s="107" t="s">
        <v>1272</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1378</v>
      </c>
      <c r="G513" s="84"/>
      <c r="H513" s="302" t="s">
        <v>1379</v>
      </c>
      <c r="I513" s="148"/>
      <c r="J513" s="148" t="s">
        <v>1172</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1380</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1381</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1382</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1383</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1384</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1385</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1386</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1387</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1388</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1389</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1390</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1391</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1392</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1393</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1394</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1395</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1396</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1397</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1398</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1399</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1400</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1401</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1402</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1403</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1404</v>
      </c>
      <c r="G538" s="84"/>
      <c r="H538" s="87" t="s">
        <v>1405</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1406</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1407</v>
      </c>
      <c r="G539" s="84"/>
      <c r="H539" s="87" t="s">
        <v>1408</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1409</v>
      </c>
      <c r="G540" s="84"/>
      <c r="H540" s="87" t="s">
        <v>1410</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1411</v>
      </c>
      <c r="G541" s="84"/>
      <c r="H541" s="87" t="s">
        <v>1412</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1406</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1413</v>
      </c>
      <c r="G542" s="84"/>
      <c r="H542" s="87" t="s">
        <v>1414</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1415</v>
      </c>
      <c r="G543" s="84"/>
      <c r="H543" s="87" t="s">
        <v>1416</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1417</v>
      </c>
      <c r="G544" s="84"/>
      <c r="H544" s="87" t="s">
        <v>1418</v>
      </c>
      <c r="I544" s="107"/>
      <c r="J544" s="107" t="s">
        <v>1315</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1419</v>
      </c>
      <c r="G545" s="84"/>
      <c r="H545" s="87" t="s">
        <v>1420</v>
      </c>
      <c r="I545" s="107"/>
      <c r="J545" s="107" t="s">
        <v>1315</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1421</v>
      </c>
      <c r="G546" s="84"/>
      <c r="H546" s="87" t="s">
        <v>1422</v>
      </c>
      <c r="I546" s="107"/>
      <c r="J546" s="107" t="s">
        <v>1315</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1423</v>
      </c>
      <c r="G547" s="84"/>
      <c r="H547" s="87" t="s">
        <v>1424</v>
      </c>
      <c r="I547" s="107"/>
      <c r="J547" s="107" t="s">
        <v>1315</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1425</v>
      </c>
      <c r="G548" s="84"/>
      <c r="H548" s="87" t="s">
        <v>1426</v>
      </c>
      <c r="I548" s="107"/>
      <c r="J548" s="107" t="s">
        <v>1315</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1427</v>
      </c>
      <c r="G549" s="84"/>
      <c r="H549" s="87" t="s">
        <v>1428</v>
      </c>
      <c r="I549" s="107"/>
      <c r="J549" s="107" t="s">
        <v>1315</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1429</v>
      </c>
      <c r="G550" s="84"/>
      <c r="H550" s="87" t="s">
        <v>1430</v>
      </c>
      <c r="I550" s="107" t="s">
        <v>610</v>
      </c>
      <c r="J550" s="107" t="s">
        <v>1272</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1431</v>
      </c>
      <c r="G551" s="84"/>
      <c r="H551" s="87" t="s">
        <v>1432</v>
      </c>
      <c r="I551" s="107" t="s">
        <v>610</v>
      </c>
      <c r="J551" s="107" t="s">
        <v>1272</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1433</v>
      </c>
      <c r="G552" s="84"/>
      <c r="H552" s="87" t="s">
        <v>1434</v>
      </c>
      <c r="I552" s="107" t="s">
        <v>610</v>
      </c>
      <c r="J552" s="107" t="s">
        <v>1272</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1435</v>
      </c>
      <c r="G553" s="84"/>
      <c r="H553" s="87" t="s">
        <v>1436</v>
      </c>
      <c r="I553" s="107" t="s">
        <v>610</v>
      </c>
      <c r="J553" s="107" t="s">
        <v>1272</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1437</v>
      </c>
      <c r="G554" s="84"/>
      <c r="H554" s="87" t="s">
        <v>1438</v>
      </c>
      <c r="I554" s="107" t="s">
        <v>610</v>
      </c>
      <c r="J554" s="107" t="s">
        <v>1272</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1439</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1440</v>
      </c>
      <c r="G555" s="84"/>
      <c r="H555" s="87" t="s">
        <v>1441</v>
      </c>
      <c r="I555" s="107" t="s">
        <v>610</v>
      </c>
      <c r="J555" s="107" t="s">
        <v>1272</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1442</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1443</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1444</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1445</v>
      </c>
      <c r="G559" s="84"/>
      <c r="H559" s="87" t="s">
        <v>1446</v>
      </c>
      <c r="I559" s="107"/>
      <c r="J559" s="107" t="s">
        <v>1315</v>
      </c>
      <c r="K559" s="108">
        <f>5.1/5</f>
        <v>1.02</v>
      </c>
      <c r="L559" s="108">
        <f>5.1/5</f>
        <v>1.02</v>
      </c>
      <c r="M559" s="108">
        <v>1</v>
      </c>
      <c r="N559" s="108">
        <v>1</v>
      </c>
      <c r="O559" s="108">
        <v>1</v>
      </c>
      <c r="P559" s="108">
        <v>1</v>
      </c>
      <c r="Q559" s="87"/>
      <c r="R559" s="87" t="s">
        <v>1447</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1448</v>
      </c>
      <c r="G560" s="84"/>
      <c r="H560" s="87" t="s">
        <v>1449</v>
      </c>
      <c r="I560" s="107"/>
      <c r="J560" s="107" t="s">
        <v>1315</v>
      </c>
      <c r="K560" s="108">
        <f>4.9/5</f>
        <v>0.98000000000000009</v>
      </c>
      <c r="L560" s="108">
        <f>4.9/5</f>
        <v>0.98000000000000009</v>
      </c>
      <c r="M560" s="108">
        <v>1</v>
      </c>
      <c r="N560" s="108">
        <v>1</v>
      </c>
      <c r="O560" s="108">
        <v>1</v>
      </c>
      <c r="P560" s="108">
        <v>1</v>
      </c>
      <c r="Q560" s="87"/>
      <c r="R560" s="87" t="s">
        <v>1450</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1451</v>
      </c>
      <c r="G561" s="84"/>
      <c r="H561" s="87" t="s">
        <v>1452</v>
      </c>
      <c r="I561" s="107"/>
      <c r="J561" s="107" t="s">
        <v>1315</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1453</v>
      </c>
      <c r="G562" s="84"/>
      <c r="H562" s="87" t="s">
        <v>1454</v>
      </c>
      <c r="I562" s="107" t="s">
        <v>610</v>
      </c>
      <c r="J562" s="107" t="s">
        <v>1272</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2392</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1455</v>
      </c>
      <c r="G563" s="84"/>
      <c r="H563" s="87" t="s">
        <v>1456</v>
      </c>
      <c r="I563" s="107" t="s">
        <v>610</v>
      </c>
      <c r="J563" s="107" t="s">
        <v>1272</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1457</v>
      </c>
      <c r="G564" s="84"/>
      <c r="H564" s="87" t="s">
        <v>1458</v>
      </c>
      <c r="I564" s="107" t="s">
        <v>610</v>
      </c>
      <c r="J564" s="107" t="s">
        <v>1272</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1459</v>
      </c>
      <c r="G565" s="84"/>
      <c r="H565" s="87" t="s">
        <v>1460</v>
      </c>
      <c r="I565" s="107" t="s">
        <v>610</v>
      </c>
      <c r="J565" s="107" t="s">
        <v>1272</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2392</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1461</v>
      </c>
      <c r="G566" s="84"/>
      <c r="H566" s="87" t="s">
        <v>1462</v>
      </c>
      <c r="I566" s="107" t="s">
        <v>610</v>
      </c>
      <c r="J566" s="107" t="s">
        <v>1272</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1463</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1464</v>
      </c>
      <c r="G567" s="84"/>
      <c r="H567" s="87" t="s">
        <v>1465</v>
      </c>
      <c r="I567" s="107" t="s">
        <v>610</v>
      </c>
      <c r="J567" s="107" t="s">
        <v>1272</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1466</v>
      </c>
      <c r="G568" s="84"/>
      <c r="H568" s="87" t="s">
        <v>1467</v>
      </c>
      <c r="I568" s="107" t="s">
        <v>610</v>
      </c>
      <c r="J568" s="107" t="s">
        <v>1272</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1468</v>
      </c>
      <c r="G569" s="84"/>
      <c r="H569" s="87" t="s">
        <v>1469</v>
      </c>
      <c r="I569" s="107" t="s">
        <v>610</v>
      </c>
      <c r="J569" s="107" t="s">
        <v>1272</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1470</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1471</v>
      </c>
      <c r="G570" s="84"/>
      <c r="H570" s="87" t="s">
        <v>1472</v>
      </c>
      <c r="I570" s="107" t="s">
        <v>610</v>
      </c>
      <c r="J570" s="107" t="s">
        <v>1272</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1473</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1474</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1475</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1476</v>
      </c>
      <c r="G574" s="84"/>
      <c r="H574" s="87" t="s">
        <v>1477</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1478</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1479</v>
      </c>
      <c r="G575" s="84"/>
      <c r="H575" s="87" t="s">
        <v>1480</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1481</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1482</v>
      </c>
      <c r="G576" s="84"/>
      <c r="H576" s="87" t="s">
        <v>1483</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1484</v>
      </c>
      <c r="G577" s="84"/>
      <c r="H577" s="87" t="s">
        <v>1485</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1486</v>
      </c>
      <c r="G578" s="84"/>
      <c r="H578" s="87" t="s">
        <v>1487</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1488</v>
      </c>
      <c r="G579" s="84"/>
      <c r="H579" s="87" t="s">
        <v>1489</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1490</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1491</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1492</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1493</v>
      </c>
      <c r="G583" s="84"/>
      <c r="H583" s="87" t="s">
        <v>1494</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1495</v>
      </c>
      <c r="G584" s="84"/>
      <c r="H584" s="87" t="s">
        <v>1496</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1497</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1498</v>
      </c>
      <c r="G585" s="84"/>
      <c r="H585" s="87" t="s">
        <v>1499</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x14ac:dyDescent="0.25">
      <c r="A586" s="54"/>
      <c r="B586" s="63"/>
      <c r="C586" s="56">
        <f>INT($C$40)+1</f>
        <v>2</v>
      </c>
      <c r="D586" s="84"/>
      <c r="E586" s="79"/>
      <c r="F586" s="312" t="s">
        <v>1500</v>
      </c>
      <c r="G586" s="84"/>
      <c r="H586" s="302" t="s">
        <v>1501</v>
      </c>
      <c r="I586" s="148"/>
      <c r="J586" s="148" t="s">
        <v>1172</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outlineLevel="3" x14ac:dyDescent="0.25">
      <c r="A587" s="54"/>
      <c r="B587" s="63"/>
      <c r="C587" s="56">
        <f t="shared" ref="C587:C650" si="67">INT($C$40)+3</f>
        <v>4</v>
      </c>
      <c r="D587" s="84"/>
      <c r="E587" s="79"/>
      <c r="F587" s="79" t="s">
        <v>1502</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outlineLevel="3" x14ac:dyDescent="0.25">
      <c r="A588" s="54"/>
      <c r="B588" s="63"/>
      <c r="C588" s="56">
        <f t="shared" si="67"/>
        <v>4</v>
      </c>
      <c r="D588" s="84"/>
      <c r="E588" s="79"/>
      <c r="F588" s="79" t="s">
        <v>1503</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outlineLevel="3" x14ac:dyDescent="0.25">
      <c r="A589" s="54"/>
      <c r="B589" s="63"/>
      <c r="C589" s="56">
        <f t="shared" si="67"/>
        <v>4</v>
      </c>
      <c r="D589" s="84"/>
      <c r="E589" s="79"/>
      <c r="F589" s="79" t="s">
        <v>1504</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outlineLevel="3" x14ac:dyDescent="0.25">
      <c r="A590" s="54"/>
      <c r="B590" s="63"/>
      <c r="C590" s="56">
        <f t="shared" si="67"/>
        <v>4</v>
      </c>
      <c r="D590" s="84"/>
      <c r="E590" s="79"/>
      <c r="F590" s="79" t="s">
        <v>1505</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outlineLevel="3" x14ac:dyDescent="0.25">
      <c r="A591" s="54"/>
      <c r="B591" s="63"/>
      <c r="C591" s="56">
        <f t="shared" si="67"/>
        <v>4</v>
      </c>
      <c r="D591" s="84"/>
      <c r="E591" s="79"/>
      <c r="F591" s="79" t="s">
        <v>1506</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outlineLevel="3" x14ac:dyDescent="0.25">
      <c r="A592" s="54"/>
      <c r="B592" s="63"/>
      <c r="C592" s="56">
        <f t="shared" si="67"/>
        <v>4</v>
      </c>
      <c r="D592" s="84"/>
      <c r="E592" s="79"/>
      <c r="F592" s="79" t="s">
        <v>1507</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outlineLevel="3" x14ac:dyDescent="0.25">
      <c r="A593" s="54"/>
      <c r="B593" s="63"/>
      <c r="C593" s="56">
        <f t="shared" si="67"/>
        <v>4</v>
      </c>
      <c r="D593" s="84"/>
      <c r="E593" s="79"/>
      <c r="F593" s="79" t="s">
        <v>1508</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outlineLevel="3" x14ac:dyDescent="0.25">
      <c r="A594" s="54"/>
      <c r="B594" s="63"/>
      <c r="C594" s="56">
        <f t="shared" si="67"/>
        <v>4</v>
      </c>
      <c r="D594" s="84"/>
      <c r="E594" s="79"/>
      <c r="F594" s="79" t="s">
        <v>1509</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outlineLevel="3" x14ac:dyDescent="0.25">
      <c r="A595" s="54"/>
      <c r="B595" s="63"/>
      <c r="C595" s="56">
        <f t="shared" si="67"/>
        <v>4</v>
      </c>
      <c r="D595" s="84"/>
      <c r="E595" s="79"/>
      <c r="F595" s="79" t="s">
        <v>1510</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outlineLevel="3" x14ac:dyDescent="0.25">
      <c r="A596" s="54"/>
      <c r="B596" s="63"/>
      <c r="C596" s="56">
        <f t="shared" si="67"/>
        <v>4</v>
      </c>
      <c r="D596" s="84"/>
      <c r="E596" s="79"/>
      <c r="F596" s="79" t="s">
        <v>1511</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outlineLevel="3" x14ac:dyDescent="0.25">
      <c r="A597" s="54"/>
      <c r="B597" s="63"/>
      <c r="C597" s="56">
        <f t="shared" si="67"/>
        <v>4</v>
      </c>
      <c r="D597" s="84"/>
      <c r="E597" s="79"/>
      <c r="F597" s="79" t="s">
        <v>1512</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outlineLevel="3" x14ac:dyDescent="0.25">
      <c r="A598" s="54"/>
      <c r="B598" s="63"/>
      <c r="C598" s="56">
        <f t="shared" si="67"/>
        <v>4</v>
      </c>
      <c r="D598" s="84"/>
      <c r="E598" s="79"/>
      <c r="F598" s="79" t="s">
        <v>1513</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outlineLevel="3" x14ac:dyDescent="0.25">
      <c r="A599" s="54"/>
      <c r="B599" s="63"/>
      <c r="C599" s="56">
        <f t="shared" si="67"/>
        <v>4</v>
      </c>
      <c r="D599" s="84"/>
      <c r="E599" s="79"/>
      <c r="F599" s="79" t="s">
        <v>1514</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outlineLevel="3" x14ac:dyDescent="0.25">
      <c r="A600" s="54"/>
      <c r="B600" s="63"/>
      <c r="C600" s="56">
        <f t="shared" si="67"/>
        <v>4</v>
      </c>
      <c r="D600" s="84"/>
      <c r="E600" s="79"/>
      <c r="F600" s="79" t="s">
        <v>1515</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outlineLevel="3" x14ac:dyDescent="0.25">
      <c r="A601" s="54"/>
      <c r="B601" s="63"/>
      <c r="C601" s="56">
        <f t="shared" si="67"/>
        <v>4</v>
      </c>
      <c r="D601" s="84"/>
      <c r="E601" s="79"/>
      <c r="F601" s="79" t="s">
        <v>1516</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outlineLevel="3" x14ac:dyDescent="0.25">
      <c r="A602" s="54"/>
      <c r="B602" s="63"/>
      <c r="C602" s="56">
        <f t="shared" si="67"/>
        <v>4</v>
      </c>
      <c r="D602" s="84"/>
      <c r="E602" s="79"/>
      <c r="F602" s="79" t="s">
        <v>1517</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outlineLevel="3" x14ac:dyDescent="0.25">
      <c r="A603" s="54">
        <v>4</v>
      </c>
      <c r="B603" s="63"/>
      <c r="C603" s="56">
        <f t="shared" si="67"/>
        <v>4</v>
      </c>
      <c r="D603" s="84"/>
      <c r="E603" s="79"/>
      <c r="F603" s="79" t="s">
        <v>1518</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outlineLevel="3" x14ac:dyDescent="0.25">
      <c r="A604" s="54">
        <f>A603</f>
        <v>4</v>
      </c>
      <c r="B604" s="63"/>
      <c r="C604" s="56">
        <f t="shared" si="67"/>
        <v>4</v>
      </c>
      <c r="D604" s="84"/>
      <c r="E604" s="79"/>
      <c r="F604" s="79" t="s">
        <v>1519</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outlineLevel="3" x14ac:dyDescent="0.25">
      <c r="A605" s="54"/>
      <c r="B605" s="63"/>
      <c r="C605" s="56">
        <f t="shared" si="67"/>
        <v>4</v>
      </c>
      <c r="D605" s="84"/>
      <c r="E605" s="79"/>
      <c r="F605" s="79" t="s">
        <v>1520</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outlineLevel="3" x14ac:dyDescent="0.25">
      <c r="A606" s="54"/>
      <c r="B606" s="63"/>
      <c r="C606" s="56">
        <f t="shared" si="67"/>
        <v>4</v>
      </c>
      <c r="D606" s="84"/>
      <c r="E606" s="79"/>
      <c r="F606" s="79" t="s">
        <v>1521</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outlineLevel="3" x14ac:dyDescent="0.25">
      <c r="A607" s="54"/>
      <c r="B607" s="63"/>
      <c r="C607" s="56">
        <f t="shared" si="67"/>
        <v>4</v>
      </c>
      <c r="D607" s="84"/>
      <c r="E607" s="79"/>
      <c r="F607" s="79" t="s">
        <v>1522</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outlineLevel="3" x14ac:dyDescent="0.25">
      <c r="A608" s="54"/>
      <c r="B608" s="63"/>
      <c r="C608" s="56">
        <f t="shared" si="67"/>
        <v>4</v>
      </c>
      <c r="D608" s="84"/>
      <c r="E608" s="79"/>
      <c r="F608" s="79" t="s">
        <v>1523</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outlineLevel="3" x14ac:dyDescent="0.25">
      <c r="A609" s="54">
        <v>4</v>
      </c>
      <c r="B609" s="63"/>
      <c r="C609" s="56">
        <f t="shared" si="67"/>
        <v>4</v>
      </c>
      <c r="D609" s="84"/>
      <c r="E609" s="79"/>
      <c r="F609" s="79" t="s">
        <v>1524</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outlineLevel="3" x14ac:dyDescent="0.25">
      <c r="A610" s="54">
        <f>A609</f>
        <v>4</v>
      </c>
      <c r="B610" s="63"/>
      <c r="C610" s="56">
        <f t="shared" si="67"/>
        <v>4</v>
      </c>
      <c r="D610" s="84"/>
      <c r="E610" s="79"/>
      <c r="F610" s="79" t="s">
        <v>1525</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outlineLevel="3" x14ac:dyDescent="0.25">
      <c r="A611" s="54"/>
      <c r="B611" s="63"/>
      <c r="C611" s="56">
        <f t="shared" si="67"/>
        <v>4</v>
      </c>
      <c r="D611" s="84"/>
      <c r="E611" s="79"/>
      <c r="F611" s="79" t="s">
        <v>1526</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outlineLevel="3" x14ac:dyDescent="0.25">
      <c r="A612" s="54"/>
      <c r="B612" s="63"/>
      <c r="C612" s="56">
        <f t="shared" si="67"/>
        <v>4</v>
      </c>
      <c r="D612" s="84"/>
      <c r="E612" s="79"/>
      <c r="F612" s="79" t="s">
        <v>1527</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outlineLevel="3" x14ac:dyDescent="0.25">
      <c r="A613" s="54"/>
      <c r="B613" s="63"/>
      <c r="C613" s="56">
        <f t="shared" si="67"/>
        <v>4</v>
      </c>
      <c r="D613" s="84"/>
      <c r="E613" s="79"/>
      <c r="F613" s="79" t="s">
        <v>1528</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outlineLevel="3" x14ac:dyDescent="0.25">
      <c r="A614" s="54"/>
      <c r="B614" s="63"/>
      <c r="C614" s="56">
        <f t="shared" si="67"/>
        <v>4</v>
      </c>
      <c r="D614" s="84"/>
      <c r="E614" s="79"/>
      <c r="F614" s="79" t="s">
        <v>1529</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outlineLevel="3" x14ac:dyDescent="0.25">
      <c r="A615" s="54">
        <v>4</v>
      </c>
      <c r="B615" s="63"/>
      <c r="C615" s="56">
        <f t="shared" si="67"/>
        <v>4</v>
      </c>
      <c r="D615" s="84"/>
      <c r="E615" s="79"/>
      <c r="F615" s="79" t="s">
        <v>1530</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outlineLevel="3" x14ac:dyDescent="0.25">
      <c r="A616" s="54">
        <f>A615</f>
        <v>4</v>
      </c>
      <c r="B616" s="63"/>
      <c r="C616" s="56">
        <f t="shared" si="67"/>
        <v>4</v>
      </c>
      <c r="D616" s="84"/>
      <c r="E616" s="79"/>
      <c r="F616" s="79" t="s">
        <v>1531</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outlineLevel="3" x14ac:dyDescent="0.25">
      <c r="A617" s="54"/>
      <c r="B617" s="63"/>
      <c r="C617" s="56">
        <f t="shared" si="67"/>
        <v>4</v>
      </c>
      <c r="D617" s="84"/>
      <c r="E617" s="79"/>
      <c r="F617" s="79" t="s">
        <v>1532</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outlineLevel="3" x14ac:dyDescent="0.25">
      <c r="A618" s="54"/>
      <c r="B618" s="63"/>
      <c r="C618" s="56">
        <f t="shared" si="67"/>
        <v>4</v>
      </c>
      <c r="D618" s="84"/>
      <c r="E618" s="79"/>
      <c r="F618" s="79" t="s">
        <v>1533</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outlineLevel="3" x14ac:dyDescent="0.25">
      <c r="A619" s="54"/>
      <c r="B619" s="63"/>
      <c r="C619" s="56">
        <f t="shared" si="67"/>
        <v>4</v>
      </c>
      <c r="D619" s="84"/>
      <c r="E619" s="79"/>
      <c r="F619" s="79" t="s">
        <v>1534</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outlineLevel="3" x14ac:dyDescent="0.25">
      <c r="A620" s="54"/>
      <c r="B620" s="63"/>
      <c r="C620" s="56">
        <f t="shared" si="67"/>
        <v>4</v>
      </c>
      <c r="D620" s="84"/>
      <c r="E620" s="79"/>
      <c r="F620" s="79" t="s">
        <v>1535</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outlineLevel="3" x14ac:dyDescent="0.25">
      <c r="A621" s="54">
        <v>4</v>
      </c>
      <c r="B621" s="63"/>
      <c r="C621" s="56">
        <f t="shared" si="67"/>
        <v>4</v>
      </c>
      <c r="D621" s="84"/>
      <c r="E621" s="79"/>
      <c r="F621" s="79" t="s">
        <v>1536</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outlineLevel="3" x14ac:dyDescent="0.25">
      <c r="A622" s="54">
        <f>A621</f>
        <v>4</v>
      </c>
      <c r="B622" s="63"/>
      <c r="C622" s="56">
        <f t="shared" si="67"/>
        <v>4</v>
      </c>
      <c r="D622" s="84"/>
      <c r="E622" s="79"/>
      <c r="F622" s="79" t="s">
        <v>1537</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outlineLevel="3" x14ac:dyDescent="0.25">
      <c r="A623" s="54"/>
      <c r="B623" s="63"/>
      <c r="C623" s="56">
        <f t="shared" si="67"/>
        <v>4</v>
      </c>
      <c r="D623" s="84"/>
      <c r="E623" s="79"/>
      <c r="F623" s="79" t="s">
        <v>1538</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outlineLevel="3" x14ac:dyDescent="0.25">
      <c r="A624" s="54"/>
      <c r="B624" s="63"/>
      <c r="C624" s="56">
        <f t="shared" si="67"/>
        <v>4</v>
      </c>
      <c r="D624" s="84"/>
      <c r="E624" s="79"/>
      <c r="F624" s="79" t="s">
        <v>1539</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outlineLevel="3" x14ac:dyDescent="0.25">
      <c r="A625" s="54"/>
      <c r="B625" s="63"/>
      <c r="C625" s="56">
        <f t="shared" si="67"/>
        <v>4</v>
      </c>
      <c r="D625" s="84"/>
      <c r="E625" s="79"/>
      <c r="F625" s="79" t="s">
        <v>1540</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outlineLevel="3" x14ac:dyDescent="0.25">
      <c r="A626" s="54"/>
      <c r="B626" s="63"/>
      <c r="C626" s="56">
        <f t="shared" si="67"/>
        <v>4</v>
      </c>
      <c r="D626" s="84"/>
      <c r="E626" s="79"/>
      <c r="F626" s="79" t="s">
        <v>1541</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outlineLevel="3" x14ac:dyDescent="0.25">
      <c r="A627" s="54">
        <v>4</v>
      </c>
      <c r="B627" s="63"/>
      <c r="C627" s="56">
        <f t="shared" si="67"/>
        <v>4</v>
      </c>
      <c r="D627" s="84"/>
      <c r="E627" s="79"/>
      <c r="F627" s="79" t="s">
        <v>1542</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outlineLevel="3" x14ac:dyDescent="0.25">
      <c r="A628" s="54">
        <f>A627</f>
        <v>4</v>
      </c>
      <c r="B628" s="63"/>
      <c r="C628" s="56">
        <f t="shared" si="67"/>
        <v>4</v>
      </c>
      <c r="D628" s="84"/>
      <c r="E628" s="79"/>
      <c r="F628" s="79" t="s">
        <v>1543</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outlineLevel="3" x14ac:dyDescent="0.25">
      <c r="A629" s="54"/>
      <c r="B629" s="63"/>
      <c r="C629" s="56">
        <f t="shared" si="67"/>
        <v>4</v>
      </c>
      <c r="D629" s="84"/>
      <c r="E629" s="79"/>
      <c r="F629" s="79" t="s">
        <v>1544</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3" x14ac:dyDescent="0.25">
      <c r="A630" s="54"/>
      <c r="B630" s="63"/>
      <c r="C630" s="56">
        <f t="shared" si="67"/>
        <v>4</v>
      </c>
      <c r="D630" s="84"/>
      <c r="E630" s="79"/>
      <c r="F630" s="79" t="s">
        <v>1545</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outlineLevel="3" x14ac:dyDescent="0.25">
      <c r="A631" s="54"/>
      <c r="B631" s="63"/>
      <c r="C631" s="56">
        <f t="shared" si="67"/>
        <v>4</v>
      </c>
      <c r="D631" s="84"/>
      <c r="E631" s="79"/>
      <c r="F631" s="79" t="s">
        <v>1546</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outlineLevel="3" x14ac:dyDescent="0.25">
      <c r="A632" s="54"/>
      <c r="B632" s="63"/>
      <c r="C632" s="56">
        <f t="shared" si="67"/>
        <v>4</v>
      </c>
      <c r="D632" s="84"/>
      <c r="E632" s="79"/>
      <c r="F632" s="79" t="s">
        <v>1547</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outlineLevel="3" x14ac:dyDescent="0.25">
      <c r="A633" s="54">
        <v>4</v>
      </c>
      <c r="B633" s="63"/>
      <c r="C633" s="56">
        <f t="shared" si="67"/>
        <v>4</v>
      </c>
      <c r="D633" s="84"/>
      <c r="E633" s="79"/>
      <c r="F633" s="79" t="s">
        <v>1548</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outlineLevel="3" x14ac:dyDescent="0.25">
      <c r="A634" s="54">
        <f>A633</f>
        <v>4</v>
      </c>
      <c r="B634" s="63"/>
      <c r="C634" s="56">
        <f t="shared" si="67"/>
        <v>4</v>
      </c>
      <c r="D634" s="84"/>
      <c r="E634" s="79"/>
      <c r="F634" s="79" t="s">
        <v>1549</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outlineLevel="2" x14ac:dyDescent="0.25">
      <c r="A635" s="54"/>
      <c r="B635" s="63"/>
      <c r="C635" s="56">
        <f t="shared" ref="C635:C640" si="68">INT($C$40)+2</f>
        <v>3</v>
      </c>
      <c r="D635" s="84"/>
      <c r="E635" s="79"/>
      <c r="F635" s="79" t="s">
        <v>1550</v>
      </c>
      <c r="G635" s="84"/>
      <c r="H635" s="87" t="s">
        <v>1551</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1552</v>
      </c>
      <c r="AE635" s="87"/>
      <c r="AF635" s="319">
        <f>AF$735</f>
        <v>1</v>
      </c>
      <c r="AG635" s="319">
        <f>AG$735</f>
        <v>1</v>
      </c>
      <c r="AH635" s="84"/>
      <c r="AI635" s="66"/>
      <c r="AJ635" s="54"/>
      <c r="AK635" s="54"/>
      <c r="AL635" s="54"/>
    </row>
    <row r="636" spans="1:38" outlineLevel="2" x14ac:dyDescent="0.25">
      <c r="A636" s="54"/>
      <c r="B636" s="63"/>
      <c r="C636" s="56">
        <f t="shared" si="68"/>
        <v>3</v>
      </c>
      <c r="D636" s="84"/>
      <c r="E636" s="79"/>
      <c r="F636" s="79" t="s">
        <v>1553</v>
      </c>
      <c r="G636" s="84"/>
      <c r="H636" s="87" t="s">
        <v>1554</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outlineLevel="2" x14ac:dyDescent="0.25">
      <c r="A637" s="54"/>
      <c r="B637" s="63"/>
      <c r="C637" s="56">
        <f t="shared" si="68"/>
        <v>3</v>
      </c>
      <c r="D637" s="84"/>
      <c r="E637" s="79"/>
      <c r="F637" s="79" t="s">
        <v>1555</v>
      </c>
      <c r="G637" s="84"/>
      <c r="H637" s="87" t="s">
        <v>1556</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outlineLevel="2" x14ac:dyDescent="0.25">
      <c r="A638" s="54"/>
      <c r="B638" s="63"/>
      <c r="C638" s="56">
        <f t="shared" si="68"/>
        <v>3</v>
      </c>
      <c r="D638" s="84"/>
      <c r="E638" s="79"/>
      <c r="F638" s="79" t="s">
        <v>1557</v>
      </c>
      <c r="G638" s="84"/>
      <c r="H638" s="87" t="s">
        <v>1558</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outlineLevel="2" x14ac:dyDescent="0.25">
      <c r="A639" s="54">
        <v>4</v>
      </c>
      <c r="B639" s="63"/>
      <c r="C639" s="56">
        <f t="shared" si="68"/>
        <v>3</v>
      </c>
      <c r="D639" s="84"/>
      <c r="E639" s="79"/>
      <c r="F639" s="79" t="s">
        <v>1559</v>
      </c>
      <c r="G639" s="84"/>
      <c r="H639" s="87" t="s">
        <v>1560</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outlineLevel="2" collapsed="1" x14ac:dyDescent="0.25">
      <c r="A640" s="54">
        <f>A639</f>
        <v>4</v>
      </c>
      <c r="B640" s="63"/>
      <c r="C640" s="56">
        <f t="shared" si="68"/>
        <v>3</v>
      </c>
      <c r="D640" s="84"/>
      <c r="E640" s="79"/>
      <c r="F640" s="79" t="s">
        <v>1561</v>
      </c>
      <c r="G640" s="84"/>
      <c r="H640" s="87" t="s">
        <v>1562</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1563</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1564</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1565</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1566</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1567</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1568</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1569</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1570</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1571</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1572</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1573</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1574</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1575</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1576</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1577</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1578</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1579</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1580</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outlineLevel="2" x14ac:dyDescent="0.25">
      <c r="A659" s="54"/>
      <c r="B659" s="63"/>
      <c r="C659" s="56">
        <f t="shared" ref="C659:C670" si="75">INT($C$40)+2</f>
        <v>3</v>
      </c>
      <c r="D659" s="84"/>
      <c r="E659" s="79"/>
      <c r="F659" s="79" t="s">
        <v>1581</v>
      </c>
      <c r="G659" s="84"/>
      <c r="H659" s="87" t="s">
        <v>1582</v>
      </c>
      <c r="I659" s="107" t="s">
        <v>805</v>
      </c>
      <c r="J659" s="107" t="s">
        <v>1272</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1583</v>
      </c>
      <c r="AE659" s="87"/>
      <c r="AF659" s="108">
        <v>1</v>
      </c>
      <c r="AG659" s="108">
        <v>1</v>
      </c>
      <c r="AH659" s="84"/>
      <c r="AI659" s="66"/>
      <c r="AJ659" s="54"/>
      <c r="AK659" s="54"/>
      <c r="AL659" s="54"/>
    </row>
    <row r="660" spans="1:38" outlineLevel="2" x14ac:dyDescent="0.25">
      <c r="A660" s="54"/>
      <c r="B660" s="63"/>
      <c r="C660" s="56">
        <f t="shared" si="75"/>
        <v>3</v>
      </c>
      <c r="D660" s="84"/>
      <c r="E660" s="79"/>
      <c r="F660" s="79" t="s">
        <v>1584</v>
      </c>
      <c r="G660" s="84"/>
      <c r="H660" s="87" t="s">
        <v>1585</v>
      </c>
      <c r="I660" s="107" t="s">
        <v>805</v>
      </c>
      <c r="J660" s="107" t="s">
        <v>1272</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1586</v>
      </c>
      <c r="AE660" s="87"/>
      <c r="AF660" s="108">
        <v>1</v>
      </c>
      <c r="AG660" s="108">
        <v>1</v>
      </c>
      <c r="AH660" s="84"/>
      <c r="AI660" s="66"/>
      <c r="AJ660" s="54"/>
      <c r="AK660" s="54"/>
      <c r="AL660" s="54"/>
    </row>
    <row r="661" spans="1:38" outlineLevel="2" x14ac:dyDescent="0.25">
      <c r="A661" s="54"/>
      <c r="B661" s="63"/>
      <c r="C661" s="56">
        <f t="shared" si="75"/>
        <v>3</v>
      </c>
      <c r="D661" s="84"/>
      <c r="E661" s="79"/>
      <c r="F661" s="79" t="s">
        <v>1587</v>
      </c>
      <c r="G661" s="84"/>
      <c r="H661" s="87" t="s">
        <v>1588</v>
      </c>
      <c r="I661" s="107" t="s">
        <v>805</v>
      </c>
      <c r="J661" s="107" t="s">
        <v>1272</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1589</v>
      </c>
      <c r="AE661" s="87"/>
      <c r="AF661" s="108">
        <v>1</v>
      </c>
      <c r="AG661" s="108">
        <v>1</v>
      </c>
      <c r="AH661" s="84"/>
      <c r="AI661" s="66"/>
      <c r="AJ661" s="54"/>
      <c r="AK661" s="54"/>
      <c r="AL661" s="54"/>
    </row>
    <row r="662" spans="1:38" outlineLevel="2" x14ac:dyDescent="0.25">
      <c r="A662" s="54"/>
      <c r="B662" s="63"/>
      <c r="C662" s="56">
        <f t="shared" si="75"/>
        <v>3</v>
      </c>
      <c r="D662" s="84"/>
      <c r="E662" s="79"/>
      <c r="F662" s="79" t="s">
        <v>1590</v>
      </c>
      <c r="G662" s="84"/>
      <c r="H662" s="87" t="s">
        <v>1591</v>
      </c>
      <c r="I662" s="107" t="s">
        <v>805</v>
      </c>
      <c r="J662" s="107" t="s">
        <v>1272</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1592</v>
      </c>
      <c r="AE662" s="87"/>
      <c r="AF662" s="108">
        <v>1</v>
      </c>
      <c r="AG662" s="108">
        <v>1</v>
      </c>
      <c r="AH662" s="84"/>
      <c r="AI662" s="66"/>
      <c r="AJ662" s="54"/>
      <c r="AK662" s="54"/>
      <c r="AL662" s="54"/>
    </row>
    <row r="663" spans="1:38" outlineLevel="2" x14ac:dyDescent="0.25">
      <c r="A663" s="54">
        <v>4</v>
      </c>
      <c r="B663" s="63"/>
      <c r="C663" s="56">
        <f t="shared" si="75"/>
        <v>3</v>
      </c>
      <c r="D663" s="84"/>
      <c r="E663" s="79"/>
      <c r="F663" s="79" t="s">
        <v>1593</v>
      </c>
      <c r="G663" s="84"/>
      <c r="H663" s="87" t="s">
        <v>1594</v>
      </c>
      <c r="I663" s="107" t="s">
        <v>805</v>
      </c>
      <c r="J663" s="107" t="s">
        <v>1272</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outlineLevel="2" x14ac:dyDescent="0.25">
      <c r="A664" s="54">
        <f>A663</f>
        <v>4</v>
      </c>
      <c r="B664" s="63"/>
      <c r="C664" s="56">
        <f t="shared" si="75"/>
        <v>3</v>
      </c>
      <c r="D664" s="84"/>
      <c r="E664" s="79"/>
      <c r="F664" s="79" t="s">
        <v>1595</v>
      </c>
      <c r="G664" s="84"/>
      <c r="H664" s="87" t="s">
        <v>1596</v>
      </c>
      <c r="I664" s="107" t="s">
        <v>805</v>
      </c>
      <c r="J664" s="107" t="s">
        <v>1272</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outlineLevel="2" x14ac:dyDescent="0.25">
      <c r="A665" s="54"/>
      <c r="B665" s="63"/>
      <c r="C665" s="56">
        <f t="shared" si="75"/>
        <v>3</v>
      </c>
      <c r="D665" s="84"/>
      <c r="E665" s="79"/>
      <c r="F665" s="79" t="s">
        <v>1597</v>
      </c>
      <c r="G665" s="84"/>
      <c r="H665" s="87" t="s">
        <v>1598</v>
      </c>
      <c r="I665" s="107" t="s">
        <v>1599</v>
      </c>
      <c r="J665" s="107" t="s">
        <v>1272</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1583</v>
      </c>
      <c r="AE665" s="87"/>
      <c r="AF665" s="108">
        <v>1</v>
      </c>
      <c r="AG665" s="108">
        <v>1</v>
      </c>
      <c r="AH665" s="84"/>
      <c r="AI665" s="66"/>
      <c r="AJ665" s="54"/>
      <c r="AK665" s="54"/>
      <c r="AL665" s="54"/>
    </row>
    <row r="666" spans="1:38" outlineLevel="2" x14ac:dyDescent="0.25">
      <c r="A666" s="54"/>
      <c r="B666" s="63"/>
      <c r="C666" s="56">
        <f t="shared" si="75"/>
        <v>3</v>
      </c>
      <c r="D666" s="84"/>
      <c r="E666" s="79"/>
      <c r="F666" s="79" t="s">
        <v>1600</v>
      </c>
      <c r="G666" s="84"/>
      <c r="H666" s="87" t="s">
        <v>1601</v>
      </c>
      <c r="I666" s="107" t="s">
        <v>1599</v>
      </c>
      <c r="J666" s="107" t="s">
        <v>1272</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1586</v>
      </c>
      <c r="AE666" s="87"/>
      <c r="AF666" s="108">
        <v>1</v>
      </c>
      <c r="AG666" s="108">
        <v>1</v>
      </c>
      <c r="AH666" s="84"/>
      <c r="AI666" s="66"/>
      <c r="AJ666" s="54"/>
      <c r="AK666" s="54"/>
      <c r="AL666" s="54"/>
    </row>
    <row r="667" spans="1:38" outlineLevel="2" x14ac:dyDescent="0.25">
      <c r="A667" s="54"/>
      <c r="B667" s="63"/>
      <c r="C667" s="56">
        <f t="shared" si="75"/>
        <v>3</v>
      </c>
      <c r="D667" s="84"/>
      <c r="E667" s="79"/>
      <c r="F667" s="79" t="s">
        <v>1602</v>
      </c>
      <c r="G667" s="84"/>
      <c r="H667" s="87" t="s">
        <v>1603</v>
      </c>
      <c r="I667" s="107" t="s">
        <v>1599</v>
      </c>
      <c r="J667" s="107" t="s">
        <v>1272</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1589</v>
      </c>
      <c r="AE667" s="87"/>
      <c r="AF667" s="108">
        <v>1</v>
      </c>
      <c r="AG667" s="108">
        <v>1</v>
      </c>
      <c r="AH667" s="84"/>
      <c r="AI667" s="66"/>
      <c r="AJ667" s="54"/>
      <c r="AK667" s="54"/>
      <c r="AL667" s="54"/>
    </row>
    <row r="668" spans="1:38" outlineLevel="2" x14ac:dyDescent="0.25">
      <c r="A668" s="54"/>
      <c r="B668" s="63"/>
      <c r="C668" s="56">
        <f t="shared" si="75"/>
        <v>3</v>
      </c>
      <c r="D668" s="84"/>
      <c r="E668" s="79"/>
      <c r="F668" s="79" t="s">
        <v>1604</v>
      </c>
      <c r="G668" s="84"/>
      <c r="H668" s="87" t="s">
        <v>1605</v>
      </c>
      <c r="I668" s="107" t="s">
        <v>1599</v>
      </c>
      <c r="J668" s="107" t="s">
        <v>1272</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1606</v>
      </c>
      <c r="AE668" s="87"/>
      <c r="AF668" s="108">
        <v>1</v>
      </c>
      <c r="AG668" s="108">
        <v>1</v>
      </c>
      <c r="AH668" s="84"/>
      <c r="AI668" s="66"/>
      <c r="AJ668" s="54"/>
      <c r="AK668" s="54"/>
      <c r="AL668" s="54"/>
    </row>
    <row r="669" spans="1:38" outlineLevel="2" x14ac:dyDescent="0.25">
      <c r="A669" s="54">
        <v>4</v>
      </c>
      <c r="B669" s="63"/>
      <c r="C669" s="56">
        <f t="shared" si="75"/>
        <v>3</v>
      </c>
      <c r="D669" s="84"/>
      <c r="E669" s="79"/>
      <c r="F669" s="79" t="s">
        <v>1607</v>
      </c>
      <c r="G669" s="84"/>
      <c r="H669" s="87" t="s">
        <v>1608</v>
      </c>
      <c r="I669" s="107" t="s">
        <v>1599</v>
      </c>
      <c r="J669" s="107" t="s">
        <v>1272</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outlineLevel="2" collapsed="1" x14ac:dyDescent="0.25">
      <c r="A670" s="54">
        <f>A669</f>
        <v>4</v>
      </c>
      <c r="B670" s="63"/>
      <c r="C670" s="56">
        <f t="shared" si="75"/>
        <v>3</v>
      </c>
      <c r="D670" s="84"/>
      <c r="E670" s="79"/>
      <c r="F670" s="79" t="s">
        <v>1609</v>
      </c>
      <c r="G670" s="84"/>
      <c r="H670" s="87" t="s">
        <v>1610</v>
      </c>
      <c r="I670" s="107" t="s">
        <v>1599</v>
      </c>
      <c r="J670" s="107" t="s">
        <v>1272</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1611</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1612</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1613</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1614</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1615</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1616</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outlineLevel="2" x14ac:dyDescent="0.25">
      <c r="A677" s="54"/>
      <c r="B677" s="63"/>
      <c r="C677" s="56">
        <f t="shared" ref="C677:C700" si="77">INT($C$40)+2</f>
        <v>3</v>
      </c>
      <c r="D677" s="84"/>
      <c r="E677" s="79"/>
      <c r="F677" s="79" t="s">
        <v>1617</v>
      </c>
      <c r="G677" s="84"/>
      <c r="H677" s="87" t="s">
        <v>1618</v>
      </c>
      <c r="I677" s="107"/>
      <c r="J677" s="107" t="s">
        <v>1315</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1552</v>
      </c>
      <c r="AE677" s="87"/>
      <c r="AF677" s="319">
        <f>AF$763</f>
        <v>1</v>
      </c>
      <c r="AG677" s="319">
        <f>AG$763</f>
        <v>1</v>
      </c>
      <c r="AH677" s="84"/>
      <c r="AI677" s="66"/>
      <c r="AJ677" s="54"/>
      <c r="AK677" s="54"/>
      <c r="AL677" s="54"/>
    </row>
    <row r="678" spans="1:38" outlineLevel="2" x14ac:dyDescent="0.25">
      <c r="A678" s="54"/>
      <c r="B678" s="63"/>
      <c r="C678" s="56">
        <f t="shared" si="77"/>
        <v>3</v>
      </c>
      <c r="D678" s="84"/>
      <c r="E678" s="79"/>
      <c r="F678" s="79" t="s">
        <v>1619</v>
      </c>
      <c r="G678" s="84"/>
      <c r="H678" s="87" t="s">
        <v>1620</v>
      </c>
      <c r="I678" s="107"/>
      <c r="J678" s="107" t="s">
        <v>1315</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outlineLevel="2" x14ac:dyDescent="0.25">
      <c r="A679" s="54"/>
      <c r="B679" s="63"/>
      <c r="C679" s="56">
        <f t="shared" si="77"/>
        <v>3</v>
      </c>
      <c r="D679" s="84"/>
      <c r="E679" s="79"/>
      <c r="F679" s="79" t="s">
        <v>1621</v>
      </c>
      <c r="G679" s="84"/>
      <c r="H679" s="87" t="s">
        <v>1622</v>
      </c>
      <c r="I679" s="107"/>
      <c r="J679" s="107" t="s">
        <v>1315</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outlineLevel="2" x14ac:dyDescent="0.25">
      <c r="A680" s="54"/>
      <c r="B680" s="63"/>
      <c r="C680" s="56">
        <f t="shared" si="77"/>
        <v>3</v>
      </c>
      <c r="D680" s="84"/>
      <c r="E680" s="79"/>
      <c r="F680" s="79" t="s">
        <v>1623</v>
      </c>
      <c r="G680" s="84"/>
      <c r="H680" s="87" t="s">
        <v>1624</v>
      </c>
      <c r="I680" s="107"/>
      <c r="J680" s="107" t="s">
        <v>1315</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outlineLevel="2" x14ac:dyDescent="0.25">
      <c r="A681" s="54">
        <v>4</v>
      </c>
      <c r="B681" s="63"/>
      <c r="C681" s="56">
        <f t="shared" si="77"/>
        <v>3</v>
      </c>
      <c r="D681" s="84"/>
      <c r="E681" s="79"/>
      <c r="F681" s="79" t="s">
        <v>1625</v>
      </c>
      <c r="G681" s="84"/>
      <c r="H681" s="87" t="s">
        <v>1626</v>
      </c>
      <c r="I681" s="107"/>
      <c r="J681" s="107" t="s">
        <v>1315</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outlineLevel="2" x14ac:dyDescent="0.25">
      <c r="A682" s="54">
        <f>A681</f>
        <v>4</v>
      </c>
      <c r="B682" s="63"/>
      <c r="C682" s="56">
        <f t="shared" si="77"/>
        <v>3</v>
      </c>
      <c r="D682" s="84"/>
      <c r="E682" s="79"/>
      <c r="F682" s="79" t="s">
        <v>1627</v>
      </c>
      <c r="G682" s="84"/>
      <c r="H682" s="87" t="s">
        <v>1628</v>
      </c>
      <c r="I682" s="107"/>
      <c r="J682" s="107" t="s">
        <v>1315</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outlineLevel="2" x14ac:dyDescent="0.25">
      <c r="A683" s="54"/>
      <c r="B683" s="63"/>
      <c r="C683" s="56">
        <f t="shared" si="77"/>
        <v>3</v>
      </c>
      <c r="D683" s="84"/>
      <c r="E683" s="79"/>
      <c r="F683" s="79" t="s">
        <v>1629</v>
      </c>
      <c r="G683" s="84"/>
      <c r="H683" s="87" t="s">
        <v>1630</v>
      </c>
      <c r="I683" s="107" t="s">
        <v>805</v>
      </c>
      <c r="J683" s="107" t="s">
        <v>1272</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1552</v>
      </c>
      <c r="AE683" s="87"/>
      <c r="AF683" s="319">
        <f>AF$767</f>
        <v>1</v>
      </c>
      <c r="AG683" s="319">
        <f>AG$767</f>
        <v>1</v>
      </c>
      <c r="AH683" s="84"/>
      <c r="AI683" s="66"/>
      <c r="AJ683" s="54"/>
      <c r="AK683" s="54"/>
      <c r="AL683" s="54"/>
    </row>
    <row r="684" spans="1:38" outlineLevel="2" x14ac:dyDescent="0.25">
      <c r="A684" s="54"/>
      <c r="B684" s="63"/>
      <c r="C684" s="56">
        <f t="shared" si="77"/>
        <v>3</v>
      </c>
      <c r="D684" s="84"/>
      <c r="E684" s="79"/>
      <c r="F684" s="79" t="s">
        <v>1631</v>
      </c>
      <c r="G684" s="84"/>
      <c r="H684" s="87" t="s">
        <v>1632</v>
      </c>
      <c r="I684" s="107" t="s">
        <v>805</v>
      </c>
      <c r="J684" s="107" t="s">
        <v>1272</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outlineLevel="2" x14ac:dyDescent="0.25">
      <c r="A685" s="54"/>
      <c r="B685" s="63"/>
      <c r="C685" s="56">
        <f t="shared" si="77"/>
        <v>3</v>
      </c>
      <c r="D685" s="84"/>
      <c r="E685" s="79"/>
      <c r="F685" s="79" t="s">
        <v>1633</v>
      </c>
      <c r="G685" s="84"/>
      <c r="H685" s="87" t="s">
        <v>1634</v>
      </c>
      <c r="I685" s="107" t="s">
        <v>805</v>
      </c>
      <c r="J685" s="107" t="s">
        <v>1272</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outlineLevel="2" x14ac:dyDescent="0.25">
      <c r="A686" s="54"/>
      <c r="B686" s="63"/>
      <c r="C686" s="56">
        <f t="shared" si="77"/>
        <v>3</v>
      </c>
      <c r="D686" s="84"/>
      <c r="E686" s="79"/>
      <c r="F686" s="79" t="s">
        <v>1635</v>
      </c>
      <c r="G686" s="84"/>
      <c r="H686" s="87" t="s">
        <v>1636</v>
      </c>
      <c r="I686" s="107" t="s">
        <v>805</v>
      </c>
      <c r="J686" s="107" t="s">
        <v>1272</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outlineLevel="2" x14ac:dyDescent="0.25">
      <c r="A687" s="54">
        <v>4</v>
      </c>
      <c r="B687" s="63"/>
      <c r="C687" s="56">
        <f t="shared" si="77"/>
        <v>3</v>
      </c>
      <c r="D687" s="84"/>
      <c r="E687" s="79"/>
      <c r="F687" s="79" t="s">
        <v>1637</v>
      </c>
      <c r="G687" s="84"/>
      <c r="H687" s="87" t="s">
        <v>1638</v>
      </c>
      <c r="I687" s="107" t="s">
        <v>805</v>
      </c>
      <c r="J687" s="107" t="s">
        <v>1272</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outlineLevel="2" x14ac:dyDescent="0.25">
      <c r="A688" s="54">
        <f>A687</f>
        <v>4</v>
      </c>
      <c r="B688" s="63"/>
      <c r="C688" s="56">
        <f t="shared" si="77"/>
        <v>3</v>
      </c>
      <c r="D688" s="84"/>
      <c r="E688" s="79"/>
      <c r="F688" s="79" t="s">
        <v>1639</v>
      </c>
      <c r="G688" s="84"/>
      <c r="H688" s="87" t="s">
        <v>1640</v>
      </c>
      <c r="I688" s="107" t="s">
        <v>805</v>
      </c>
      <c r="J688" s="107" t="s">
        <v>1272</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outlineLevel="2" x14ac:dyDescent="0.25">
      <c r="A689" s="54"/>
      <c r="B689" s="63"/>
      <c r="C689" s="56">
        <f t="shared" si="77"/>
        <v>3</v>
      </c>
      <c r="D689" s="84"/>
      <c r="E689" s="79"/>
      <c r="F689" s="79" t="s">
        <v>1641</v>
      </c>
      <c r="G689" s="84"/>
      <c r="H689" s="87" t="s">
        <v>1642</v>
      </c>
      <c r="I689" s="107" t="s">
        <v>805</v>
      </c>
      <c r="J689" s="107" t="s">
        <v>1272</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1463</v>
      </c>
      <c r="AE689" s="87"/>
      <c r="AF689" s="108">
        <v>1</v>
      </c>
      <c r="AG689" s="108">
        <v>1</v>
      </c>
      <c r="AH689" s="84"/>
      <c r="AI689" s="66"/>
      <c r="AJ689" s="54"/>
      <c r="AK689" s="54"/>
      <c r="AL689" s="54"/>
    </row>
    <row r="690" spans="1:38" outlineLevel="2" x14ac:dyDescent="0.25">
      <c r="A690" s="54"/>
      <c r="B690" s="63"/>
      <c r="C690" s="56">
        <f t="shared" si="77"/>
        <v>3</v>
      </c>
      <c r="D690" s="84"/>
      <c r="E690" s="79"/>
      <c r="F690" s="79" t="s">
        <v>1643</v>
      </c>
      <c r="G690" s="84"/>
      <c r="H690" s="87" t="s">
        <v>1644</v>
      </c>
      <c r="I690" s="107" t="s">
        <v>805</v>
      </c>
      <c r="J690" s="107" t="s">
        <v>1272</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2393</v>
      </c>
      <c r="AE690" s="87"/>
      <c r="AF690" s="108">
        <v>1</v>
      </c>
      <c r="AG690" s="108">
        <v>1</v>
      </c>
      <c r="AH690" s="84"/>
      <c r="AI690" s="66"/>
      <c r="AJ690" s="54"/>
      <c r="AK690" s="54"/>
      <c r="AL690" s="54"/>
    </row>
    <row r="691" spans="1:38" outlineLevel="2" x14ac:dyDescent="0.25">
      <c r="A691" s="54"/>
      <c r="B691" s="63"/>
      <c r="C691" s="56">
        <f t="shared" si="77"/>
        <v>3</v>
      </c>
      <c r="D691" s="84"/>
      <c r="E691" s="79"/>
      <c r="F691" s="79" t="s">
        <v>1645</v>
      </c>
      <c r="G691" s="84"/>
      <c r="H691" s="87" t="s">
        <v>1646</v>
      </c>
      <c r="I691" s="107" t="s">
        <v>805</v>
      </c>
      <c r="J691" s="107" t="s">
        <v>1272</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1647</v>
      </c>
      <c r="AE691" s="87"/>
      <c r="AF691" s="108">
        <v>1</v>
      </c>
      <c r="AG691" s="108">
        <v>1</v>
      </c>
      <c r="AH691" s="84"/>
      <c r="AI691" s="66"/>
      <c r="AJ691" s="54"/>
      <c r="AK691" s="54"/>
      <c r="AL691" s="54"/>
    </row>
    <row r="692" spans="1:38" outlineLevel="2" x14ac:dyDescent="0.25">
      <c r="A692" s="54"/>
      <c r="B692" s="63"/>
      <c r="C692" s="56">
        <f t="shared" si="77"/>
        <v>3</v>
      </c>
      <c r="D692" s="84"/>
      <c r="E692" s="79"/>
      <c r="F692" s="79" t="s">
        <v>1648</v>
      </c>
      <c r="G692" s="84"/>
      <c r="H692" s="87" t="s">
        <v>1649</v>
      </c>
      <c r="I692" s="107" t="s">
        <v>805</v>
      </c>
      <c r="J692" s="107" t="s">
        <v>1272</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outlineLevel="2" x14ac:dyDescent="0.25">
      <c r="A693" s="54">
        <v>4</v>
      </c>
      <c r="B693" s="63"/>
      <c r="C693" s="56">
        <f t="shared" si="77"/>
        <v>3</v>
      </c>
      <c r="D693" s="84"/>
      <c r="E693" s="79"/>
      <c r="F693" s="79" t="s">
        <v>1650</v>
      </c>
      <c r="G693" s="84"/>
      <c r="H693" s="87" t="s">
        <v>1651</v>
      </c>
      <c r="I693" s="107" t="s">
        <v>805</v>
      </c>
      <c r="J693" s="107" t="s">
        <v>1272</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outlineLevel="2" x14ac:dyDescent="0.25">
      <c r="A694" s="54">
        <f>A693</f>
        <v>4</v>
      </c>
      <c r="B694" s="63"/>
      <c r="C694" s="56">
        <f t="shared" si="77"/>
        <v>3</v>
      </c>
      <c r="D694" s="84"/>
      <c r="E694" s="79"/>
      <c r="F694" s="79" t="s">
        <v>1652</v>
      </c>
      <c r="G694" s="84"/>
      <c r="H694" s="87" t="s">
        <v>1653</v>
      </c>
      <c r="I694" s="107" t="s">
        <v>805</v>
      </c>
      <c r="J694" s="107" t="s">
        <v>1272</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outlineLevel="2" x14ac:dyDescent="0.25">
      <c r="A695" s="54"/>
      <c r="B695" s="63"/>
      <c r="C695" s="56">
        <f t="shared" si="77"/>
        <v>3</v>
      </c>
      <c r="D695" s="84"/>
      <c r="E695" s="79"/>
      <c r="F695" s="79" t="s">
        <v>1654</v>
      </c>
      <c r="G695" s="84"/>
      <c r="H695" s="87" t="s">
        <v>1655</v>
      </c>
      <c r="I695" s="107" t="s">
        <v>805</v>
      </c>
      <c r="J695" s="107" t="s">
        <v>1272</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1470</v>
      </c>
      <c r="AE695" s="87"/>
      <c r="AF695" s="108">
        <v>1</v>
      </c>
      <c r="AG695" s="108">
        <v>1</v>
      </c>
      <c r="AH695" s="84"/>
      <c r="AI695" s="66"/>
      <c r="AJ695" s="54"/>
      <c r="AK695" s="54"/>
      <c r="AL695" s="54"/>
    </row>
    <row r="696" spans="1:38" outlineLevel="2" x14ac:dyDescent="0.25">
      <c r="A696" s="54"/>
      <c r="B696" s="63"/>
      <c r="C696" s="56">
        <f t="shared" si="77"/>
        <v>3</v>
      </c>
      <c r="D696" s="84"/>
      <c r="E696" s="79"/>
      <c r="F696" s="79" t="s">
        <v>1656</v>
      </c>
      <c r="G696" s="84"/>
      <c r="H696" s="87" t="s">
        <v>1657</v>
      </c>
      <c r="I696" s="107" t="s">
        <v>805</v>
      </c>
      <c r="J696" s="107" t="s">
        <v>1272</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outlineLevel="2" x14ac:dyDescent="0.25">
      <c r="A697" s="54"/>
      <c r="B697" s="63"/>
      <c r="C697" s="56">
        <f t="shared" si="77"/>
        <v>3</v>
      </c>
      <c r="D697" s="84"/>
      <c r="E697" s="79"/>
      <c r="F697" s="79" t="s">
        <v>1658</v>
      </c>
      <c r="G697" s="84"/>
      <c r="H697" s="87" t="s">
        <v>1659</v>
      </c>
      <c r="I697" s="107" t="s">
        <v>805</v>
      </c>
      <c r="J697" s="107" t="s">
        <v>1272</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1647</v>
      </c>
      <c r="AE697" s="87"/>
      <c r="AF697" s="108">
        <v>1</v>
      </c>
      <c r="AG697" s="108">
        <v>1</v>
      </c>
      <c r="AH697" s="84"/>
      <c r="AI697" s="66"/>
      <c r="AJ697" s="54"/>
      <c r="AK697" s="54"/>
      <c r="AL697" s="54"/>
    </row>
    <row r="698" spans="1:38" outlineLevel="2" x14ac:dyDescent="0.25">
      <c r="A698" s="54"/>
      <c r="B698" s="63"/>
      <c r="C698" s="56">
        <f t="shared" si="77"/>
        <v>3</v>
      </c>
      <c r="D698" s="84"/>
      <c r="E698" s="79"/>
      <c r="F698" s="79" t="s">
        <v>1660</v>
      </c>
      <c r="G698" s="84"/>
      <c r="H698" s="87" t="s">
        <v>1661</v>
      </c>
      <c r="I698" s="107" t="s">
        <v>805</v>
      </c>
      <c r="J698" s="107" t="s">
        <v>1272</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outlineLevel="2" x14ac:dyDescent="0.25">
      <c r="A699" s="54">
        <v>4</v>
      </c>
      <c r="B699" s="63"/>
      <c r="C699" s="56">
        <f t="shared" si="77"/>
        <v>3</v>
      </c>
      <c r="D699" s="84"/>
      <c r="E699" s="79"/>
      <c r="F699" s="79" t="s">
        <v>1662</v>
      </c>
      <c r="G699" s="84"/>
      <c r="H699" s="87" t="s">
        <v>1663</v>
      </c>
      <c r="I699" s="107" t="s">
        <v>805</v>
      </c>
      <c r="J699" s="107" t="s">
        <v>1272</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outlineLevel="2" x14ac:dyDescent="0.25">
      <c r="A700" s="54">
        <f>A699</f>
        <v>4</v>
      </c>
      <c r="B700" s="63"/>
      <c r="C700" s="56">
        <f t="shared" si="77"/>
        <v>3</v>
      </c>
      <c r="D700" s="84"/>
      <c r="E700" s="79"/>
      <c r="F700" s="79" t="s">
        <v>1664</v>
      </c>
      <c r="G700" s="84"/>
      <c r="H700" s="87" t="s">
        <v>1665</v>
      </c>
      <c r="I700" s="107" t="s">
        <v>805</v>
      </c>
      <c r="J700" s="107" t="s">
        <v>1272</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1666</v>
      </c>
      <c r="G701" s="84"/>
      <c r="H701" s="302" t="s">
        <v>1667</v>
      </c>
      <c r="I701" s="148"/>
      <c r="J701" s="148" t="s">
        <v>1172</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1668</v>
      </c>
      <c r="G702" s="84"/>
      <c r="H702" s="87" t="s">
        <v>1669</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1670</v>
      </c>
      <c r="G703" s="84"/>
      <c r="H703" s="87" t="s">
        <v>1671</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1672</v>
      </c>
      <c r="G704" s="84"/>
      <c r="H704" s="87" t="s">
        <v>1673</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1674</v>
      </c>
      <c r="G705" s="84"/>
      <c r="H705" s="87" t="s">
        <v>1675</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1109</v>
      </c>
      <c r="F706" s="79" t="s">
        <v>1676</v>
      </c>
      <c r="G706" s="84"/>
      <c r="H706" s="87" t="s">
        <v>1677</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1678</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1679</v>
      </c>
      <c r="G707" s="84"/>
      <c r="H707" s="87" t="s">
        <v>1680</v>
      </c>
      <c r="I707" s="107" t="s">
        <v>610</v>
      </c>
      <c r="J707" s="107"/>
      <c r="K707" s="87"/>
      <c r="L707" s="87"/>
      <c r="M707" s="108">
        <v>0</v>
      </c>
      <c r="N707" s="108">
        <v>0</v>
      </c>
      <c r="O707" s="108">
        <v>0</v>
      </c>
      <c r="P707" s="108">
        <v>0</v>
      </c>
      <c r="Q707" s="87"/>
      <c r="R707" s="87"/>
      <c r="S707" s="108" t="s">
        <v>1681</v>
      </c>
      <c r="T707" s="87"/>
      <c r="U707" s="108">
        <v>0.23</v>
      </c>
      <c r="V707" s="108">
        <v>0.23</v>
      </c>
      <c r="W707" s="108">
        <v>0.23</v>
      </c>
      <c r="X707" s="108">
        <v>0.34</v>
      </c>
      <c r="Y707" s="108">
        <v>0.34</v>
      </c>
      <c r="Z707" s="108">
        <v>0.34</v>
      </c>
      <c r="AA707" s="108">
        <v>0.34</v>
      </c>
      <c r="AB707" s="108">
        <v>0.34</v>
      </c>
      <c r="AC707" s="87"/>
      <c r="AD707" s="108" t="s">
        <v>1682</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1683</v>
      </c>
      <c r="G708" s="84"/>
      <c r="H708" s="87" t="s">
        <v>1684</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1682</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1685</v>
      </c>
      <c r="G709" s="84"/>
      <c r="H709" s="87" t="s">
        <v>1686</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1150</v>
      </c>
      <c r="AE709" s="87"/>
      <c r="AF709" s="108">
        <v>1</v>
      </c>
      <c r="AG709" s="108">
        <v>1</v>
      </c>
      <c r="AH709" s="84"/>
      <c r="AI709" s="66"/>
      <c r="AJ709" s="54"/>
      <c r="AK709" s="54"/>
      <c r="AL709" s="54"/>
    </row>
    <row r="710" spans="1:38" hidden="1" outlineLevel="2" x14ac:dyDescent="0.25">
      <c r="A710" s="54"/>
      <c r="B710" s="63"/>
      <c r="C710" s="56">
        <f t="shared" si="97"/>
        <v>3</v>
      </c>
      <c r="D710" s="84"/>
      <c r="E710" s="79" t="s">
        <v>1687</v>
      </c>
      <c r="F710" s="79" t="s">
        <v>1688</v>
      </c>
      <c r="G710" s="84"/>
      <c r="H710" s="87" t="s">
        <v>1689</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1678</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1690</v>
      </c>
      <c r="G711" s="84"/>
      <c r="H711" s="87" t="s">
        <v>1691</v>
      </c>
      <c r="I711" s="107" t="s">
        <v>610</v>
      </c>
      <c r="J711" s="107"/>
      <c r="K711" s="87"/>
      <c r="L711" s="87"/>
      <c r="M711" s="108">
        <v>0.5</v>
      </c>
      <c r="N711" s="108">
        <v>0.5</v>
      </c>
      <c r="O711" s="108">
        <v>0.5</v>
      </c>
      <c r="P711" s="108">
        <v>0.5</v>
      </c>
      <c r="Q711" s="87"/>
      <c r="R711" s="87"/>
      <c r="S711" s="108" t="s">
        <v>1692</v>
      </c>
      <c r="T711" s="87"/>
      <c r="U711" s="108">
        <v>-0.62</v>
      </c>
      <c r="V711" s="108">
        <v>-0.62</v>
      </c>
      <c r="W711" s="108">
        <v>-0.62</v>
      </c>
      <c r="X711" s="108">
        <v>0.18</v>
      </c>
      <c r="Y711" s="108">
        <v>0.18</v>
      </c>
      <c r="Z711" s="108">
        <v>0.18</v>
      </c>
      <c r="AA711" s="108">
        <v>0.18</v>
      </c>
      <c r="AB711" s="108">
        <v>0.18</v>
      </c>
      <c r="AC711" s="87"/>
      <c r="AD711" s="108" t="s">
        <v>1682</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1693</v>
      </c>
      <c r="G712" s="84"/>
      <c r="H712" s="87" t="s">
        <v>1694</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1682</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1695</v>
      </c>
      <c r="G713" s="84"/>
      <c r="H713" s="87" t="s">
        <v>1696</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1697</v>
      </c>
      <c r="AE713" s="87"/>
      <c r="AF713" s="108">
        <v>1</v>
      </c>
      <c r="AG713" s="108">
        <v>1</v>
      </c>
      <c r="AH713" s="84"/>
      <c r="AI713" s="66"/>
      <c r="AJ713" s="54"/>
      <c r="AK713" s="54"/>
      <c r="AL713" s="54"/>
    </row>
    <row r="714" spans="1:38" hidden="1" outlineLevel="2" x14ac:dyDescent="0.25">
      <c r="A714" s="54"/>
      <c r="B714" s="63"/>
      <c r="C714" s="56">
        <f t="shared" si="97"/>
        <v>3</v>
      </c>
      <c r="D714" s="84"/>
      <c r="E714" s="79" t="s">
        <v>1698</v>
      </c>
      <c r="F714" s="79" t="s">
        <v>1699</v>
      </c>
      <c r="G714" s="84"/>
      <c r="H714" s="87" t="s">
        <v>1700</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1678</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1701</v>
      </c>
      <c r="G715" s="84"/>
      <c r="H715" s="87" t="s">
        <v>1691</v>
      </c>
      <c r="I715" s="107" t="s">
        <v>610</v>
      </c>
      <c r="J715" s="107"/>
      <c r="K715" s="87"/>
      <c r="L715" s="87"/>
      <c r="M715" s="108">
        <v>1</v>
      </c>
      <c r="N715" s="108">
        <v>1</v>
      </c>
      <c r="O715" s="108">
        <v>1</v>
      </c>
      <c r="P715" s="108">
        <v>1</v>
      </c>
      <c r="Q715" s="87"/>
      <c r="R715" s="87"/>
      <c r="S715" s="108" t="s">
        <v>1692</v>
      </c>
      <c r="T715" s="87"/>
      <c r="U715" s="108">
        <v>1.9</v>
      </c>
      <c r="V715" s="108">
        <v>1.9</v>
      </c>
      <c r="W715" s="108">
        <f>1.5-0.15-0.0628337657168588</f>
        <v>1.2871662342831414</v>
      </c>
      <c r="X715" s="108">
        <v>1.33</v>
      </c>
      <c r="Y715" s="108">
        <v>1.33</v>
      </c>
      <c r="Z715" s="108">
        <v>1.33</v>
      </c>
      <c r="AA715" s="108">
        <v>1.33</v>
      </c>
      <c r="AB715" s="108">
        <v>1.33</v>
      </c>
      <c r="AC715" s="87"/>
      <c r="AD715" s="108" t="s">
        <v>1682</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1702</v>
      </c>
      <c r="G716" s="84"/>
      <c r="H716" s="87" t="s">
        <v>1694</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1682</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1703</v>
      </c>
      <c r="G717" s="84"/>
      <c r="H717" s="87" t="s">
        <v>1696</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1697</v>
      </c>
      <c r="AE717" s="87"/>
      <c r="AF717" s="108">
        <v>1</v>
      </c>
      <c r="AG717" s="108">
        <v>1</v>
      </c>
      <c r="AH717" s="84"/>
      <c r="AI717" s="66"/>
      <c r="AJ717" s="54"/>
      <c r="AK717" s="54"/>
      <c r="AL717" s="54"/>
    </row>
    <row r="718" spans="1:38" hidden="1" outlineLevel="2" x14ac:dyDescent="0.25">
      <c r="A718" s="54"/>
      <c r="B718" s="63"/>
      <c r="C718" s="56">
        <f t="shared" si="97"/>
        <v>3</v>
      </c>
      <c r="D718" s="84"/>
      <c r="E718" s="79" t="s">
        <v>1704</v>
      </c>
      <c r="F718" s="79" t="s">
        <v>1705</v>
      </c>
      <c r="G718" s="84"/>
      <c r="H718" s="87" t="s">
        <v>1706</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1707</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1708</v>
      </c>
      <c r="G719" s="84"/>
      <c r="H719" s="87" t="s">
        <v>1709</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1707</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1710</v>
      </c>
      <c r="G720" s="84"/>
      <c r="H720" s="87" t="s">
        <v>1711</v>
      </c>
      <c r="I720" s="107" t="s">
        <v>1712</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1713</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1714</v>
      </c>
      <c r="G721" s="84"/>
      <c r="H721" s="87" t="s">
        <v>1715</v>
      </c>
      <c r="I721" s="107" t="s">
        <v>1712</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1716</v>
      </c>
      <c r="AE721" s="87"/>
      <c r="AF721" s="108">
        <v>1</v>
      </c>
      <c r="AG721" s="108">
        <v>1</v>
      </c>
      <c r="AH721" s="84"/>
      <c r="AI721" s="66"/>
      <c r="AJ721" s="54"/>
      <c r="AK721" s="54"/>
      <c r="AL721" s="54"/>
    </row>
    <row r="722" spans="1:38" hidden="1" outlineLevel="2" x14ac:dyDescent="0.25">
      <c r="A722" s="54"/>
      <c r="B722" s="63"/>
      <c r="C722" s="56">
        <f t="shared" si="97"/>
        <v>3</v>
      </c>
      <c r="D722" s="84"/>
      <c r="E722" s="79" t="s">
        <v>1717</v>
      </c>
      <c r="F722" s="79" t="s">
        <v>1718</v>
      </c>
      <c r="G722" s="84"/>
      <c r="H722" s="87" t="s">
        <v>1719</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1707</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1720</v>
      </c>
      <c r="G723" s="84"/>
      <c r="H723" s="87" t="s">
        <v>1709</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1707</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1721</v>
      </c>
      <c r="G724" s="84"/>
      <c r="H724" s="87" t="s">
        <v>1711</v>
      </c>
      <c r="I724" s="107" t="s">
        <v>1712</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1722</v>
      </c>
      <c r="G725" s="84"/>
      <c r="H725" s="87" t="s">
        <v>1715</v>
      </c>
      <c r="I725" s="107" t="s">
        <v>1712</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1723</v>
      </c>
      <c r="F726" s="79" t="s">
        <v>1724</v>
      </c>
      <c r="G726" s="84"/>
      <c r="H726" s="87" t="s">
        <v>1725</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1707</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1726</v>
      </c>
      <c r="G727" s="84"/>
      <c r="H727" s="87" t="s">
        <v>1709</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1682</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1727</v>
      </c>
      <c r="G728" s="84"/>
      <c r="H728" s="87" t="s">
        <v>1711</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1682</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1728</v>
      </c>
      <c r="G729" s="84"/>
      <c r="H729" s="87" t="s">
        <v>1715</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1682</v>
      </c>
      <c r="AE729" s="87"/>
      <c r="AF729" s="108">
        <v>1</v>
      </c>
      <c r="AG729" s="108">
        <v>1</v>
      </c>
      <c r="AH729" s="84"/>
      <c r="AI729" s="66"/>
      <c r="AJ729" s="54"/>
      <c r="AK729" s="54"/>
      <c r="AL729" s="54"/>
    </row>
    <row r="730" spans="1:38" hidden="1" outlineLevel="2" x14ac:dyDescent="0.25">
      <c r="A730" s="54"/>
      <c r="B730" s="63"/>
      <c r="C730" s="56">
        <f t="shared" si="97"/>
        <v>3</v>
      </c>
      <c r="D730" s="84"/>
      <c r="E730" s="79" t="s">
        <v>1729</v>
      </c>
      <c r="F730" s="79" t="s">
        <v>1730</v>
      </c>
      <c r="G730" s="84"/>
      <c r="H730" s="87" t="s">
        <v>1719</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1707</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1731</v>
      </c>
      <c r="G731" s="84"/>
      <c r="H731" s="87" t="s">
        <v>1709</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1682</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1732</v>
      </c>
      <c r="G732" s="84"/>
      <c r="H732" s="87" t="s">
        <v>1711</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1682</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1733</v>
      </c>
      <c r="G733" s="84"/>
      <c r="H733" s="87" t="s">
        <v>1715</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1682</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1734</v>
      </c>
      <c r="G734" s="84"/>
      <c r="H734" s="87" t="s">
        <v>1735</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1736</v>
      </c>
      <c r="G735" s="84"/>
      <c r="H735" s="87" t="s">
        <v>1737</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1738</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1739</v>
      </c>
      <c r="G736" s="84"/>
      <c r="H736" s="87" t="s">
        <v>1740</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1741</v>
      </c>
      <c r="G737" s="84"/>
      <c r="H737" s="87" t="s">
        <v>1742</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1743</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1744</v>
      </c>
      <c r="G738" s="84"/>
      <c r="H738" s="87" t="s">
        <v>2386</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1745</v>
      </c>
      <c r="G739" s="84"/>
      <c r="H739" s="87" t="s">
        <v>2387</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2395</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1746</v>
      </c>
      <c r="G740" s="84"/>
      <c r="H740" s="87" t="s">
        <v>2388</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1747</v>
      </c>
      <c r="G741" s="84"/>
      <c r="H741" s="87" t="s">
        <v>2389</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1748</v>
      </c>
      <c r="G742" s="84"/>
      <c r="H742" s="87" t="s">
        <v>1669</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1749</v>
      </c>
      <c r="G743" s="84"/>
      <c r="H743" s="87" t="s">
        <v>1671</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1750</v>
      </c>
      <c r="G744" s="84"/>
      <c r="H744" s="87" t="s">
        <v>1673</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1751</v>
      </c>
      <c r="G745" s="84"/>
      <c r="H745" s="87" t="s">
        <v>1675</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1752</v>
      </c>
      <c r="F746" s="79" t="s">
        <v>1753</v>
      </c>
      <c r="G746" s="84"/>
      <c r="H746" s="87" t="s">
        <v>1754</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1707</v>
      </c>
      <c r="AE746" s="87"/>
      <c r="AF746" s="87">
        <v>1</v>
      </c>
      <c r="AG746" s="87">
        <v>1</v>
      </c>
      <c r="AH746" s="84"/>
      <c r="AI746" s="66"/>
      <c r="AJ746" s="54"/>
      <c r="AK746" s="54"/>
      <c r="AL746" s="54"/>
    </row>
    <row r="747" spans="1:38" hidden="1" outlineLevel="2" x14ac:dyDescent="0.25">
      <c r="A747" s="54"/>
      <c r="B747" s="63"/>
      <c r="C747" s="56">
        <f>INT($C$40)+2</f>
        <v>3</v>
      </c>
      <c r="D747" s="84"/>
      <c r="E747" s="79"/>
      <c r="F747" s="79" t="s">
        <v>1755</v>
      </c>
      <c r="G747" s="84"/>
      <c r="H747" s="87" t="s">
        <v>1671</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1141</v>
      </c>
      <c r="AE747" s="87"/>
      <c r="AF747" s="108">
        <v>1</v>
      </c>
      <c r="AG747" s="108">
        <v>1</v>
      </c>
      <c r="AH747" s="84"/>
      <c r="AI747" s="66"/>
      <c r="AJ747" s="54"/>
      <c r="AK747" s="54"/>
      <c r="AL747" s="54"/>
    </row>
    <row r="748" spans="1:38" hidden="1" outlineLevel="2" x14ac:dyDescent="0.25">
      <c r="A748" s="54"/>
      <c r="B748" s="63"/>
      <c r="C748" s="56">
        <f>INT($C$40)+2</f>
        <v>3</v>
      </c>
      <c r="D748" s="84"/>
      <c r="E748" s="79"/>
      <c r="F748" s="79" t="s">
        <v>1756</v>
      </c>
      <c r="G748" s="84"/>
      <c r="H748" s="87" t="s">
        <v>1673</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1141</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1757</v>
      </c>
      <c r="G749" s="84"/>
      <c r="H749" s="87" t="s">
        <v>1675</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1141</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1758</v>
      </c>
      <c r="G750" s="84"/>
      <c r="H750" s="87" t="s">
        <v>1759</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1760</v>
      </c>
      <c r="G751" s="84"/>
      <c r="H751" s="87" t="s">
        <v>1671</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1761</v>
      </c>
      <c r="G752" s="84"/>
      <c r="H752" s="87" t="s">
        <v>1673</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1762</v>
      </c>
      <c r="G753" s="84"/>
      <c r="H753" s="87" t="s">
        <v>1675</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1763</v>
      </c>
      <c r="G754" s="84"/>
      <c r="H754" s="87" t="s">
        <v>1764</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1765</v>
      </c>
      <c r="G755" s="84"/>
      <c r="H755" s="87" t="s">
        <v>1671</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1766</v>
      </c>
      <c r="G756" s="84"/>
      <c r="H756" s="87" t="s">
        <v>1673</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1767</v>
      </c>
      <c r="G757" s="84"/>
      <c r="H757" s="87" t="s">
        <v>1675</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897</v>
      </c>
      <c r="F758" s="79" t="s">
        <v>1768</v>
      </c>
      <c r="G758" s="84"/>
      <c r="H758" s="87" t="s">
        <v>1769</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1770</v>
      </c>
      <c r="G759" s="84"/>
      <c r="H759" s="87" t="s">
        <v>1771</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1772</v>
      </c>
      <c r="G760" s="84"/>
      <c r="H760" s="87" t="s">
        <v>1773</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1774</v>
      </c>
      <c r="G761" s="84"/>
      <c r="H761" s="87" t="s">
        <v>1775</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900</v>
      </c>
      <c r="F762" s="79" t="s">
        <v>1776</v>
      </c>
      <c r="G762" s="84"/>
      <c r="H762" s="87" t="s">
        <v>1777</v>
      </c>
      <c r="I762" s="107" t="s">
        <v>610</v>
      </c>
      <c r="J762" s="107" t="s">
        <v>1315</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1778</v>
      </c>
      <c r="G763" s="84"/>
      <c r="H763" s="87" t="s">
        <v>1779</v>
      </c>
      <c r="I763" s="107" t="s">
        <v>129</v>
      </c>
      <c r="J763" s="107" t="s">
        <v>1315</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1780</v>
      </c>
      <c r="G764" s="84"/>
      <c r="H764" s="87" t="s">
        <v>1781</v>
      </c>
      <c r="I764" s="107" t="s">
        <v>129</v>
      </c>
      <c r="J764" s="107" t="s">
        <v>1315</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1782</v>
      </c>
      <c r="G765" s="84"/>
      <c r="H765" s="87" t="s">
        <v>1783</v>
      </c>
      <c r="I765" s="107" t="s">
        <v>129</v>
      </c>
      <c r="J765" s="107" t="s">
        <v>1315</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1784</v>
      </c>
      <c r="G766" s="84"/>
      <c r="H766" s="87" t="s">
        <v>1785</v>
      </c>
      <c r="I766" s="107" t="s">
        <v>610</v>
      </c>
      <c r="J766" s="107" t="s">
        <v>1272</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1786</v>
      </c>
      <c r="G767" s="84"/>
      <c r="H767" s="87" t="s">
        <v>1787</v>
      </c>
      <c r="I767" s="107" t="s">
        <v>805</v>
      </c>
      <c r="J767" s="107" t="s">
        <v>1272</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2391</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1788</v>
      </c>
      <c r="G768" s="84"/>
      <c r="H768" s="87" t="s">
        <v>1789</v>
      </c>
      <c r="I768" s="107" t="s">
        <v>805</v>
      </c>
      <c r="J768" s="107" t="s">
        <v>1272</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1790</v>
      </c>
      <c r="G769" s="84"/>
      <c r="H769" s="87" t="s">
        <v>1791</v>
      </c>
      <c r="I769" s="107" t="s">
        <v>805</v>
      </c>
      <c r="J769" s="107" t="s">
        <v>1272</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1792</v>
      </c>
      <c r="G770" s="84"/>
      <c r="H770" s="87" t="s">
        <v>2394</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1794</v>
      </c>
      <c r="G771" s="84"/>
      <c r="H771" s="87" t="s">
        <v>1671</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1795</v>
      </c>
      <c r="G772" s="84"/>
      <c r="H772" s="87" t="s">
        <v>1673</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1796</v>
      </c>
      <c r="G773" s="84"/>
      <c r="H773" s="87" t="s">
        <v>1675</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1797</v>
      </c>
      <c r="G774" s="84"/>
      <c r="H774" s="87" t="s">
        <v>1798</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1799</v>
      </c>
      <c r="G775" s="84"/>
      <c r="H775" s="87" t="s">
        <v>1800</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1801</v>
      </c>
      <c r="G776" s="84"/>
      <c r="H776" s="87" t="s">
        <v>1802</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1803</v>
      </c>
      <c r="G777" s="84"/>
      <c r="H777" s="87" t="s">
        <v>1804</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1805</v>
      </c>
      <c r="G778" s="84"/>
      <c r="H778" s="87" t="s">
        <v>1669</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1806</v>
      </c>
      <c r="G779" s="84"/>
      <c r="H779" s="87" t="s">
        <v>1671</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1807</v>
      </c>
      <c r="G780" s="84"/>
      <c r="H780" s="87" t="s">
        <v>1673</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1808</v>
      </c>
      <c r="G781" s="84"/>
      <c r="H781" s="87" t="s">
        <v>1675</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1809</v>
      </c>
      <c r="G782" s="84"/>
      <c r="H782" s="302" t="s">
        <v>1810</v>
      </c>
      <c r="I782" s="148"/>
      <c r="J782" s="148" t="s">
        <v>1172</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904</v>
      </c>
      <c r="F783" s="79" t="s">
        <v>1811</v>
      </c>
      <c r="G783" s="84"/>
      <c r="H783" s="87" t="s">
        <v>1812</v>
      </c>
      <c r="I783" s="107" t="s">
        <v>778</v>
      </c>
      <c r="J783" s="107"/>
      <c r="K783" s="87"/>
      <c r="L783" s="87"/>
      <c r="M783" s="87"/>
      <c r="N783" s="87"/>
      <c r="O783" s="87"/>
      <c r="P783" s="87"/>
      <c r="Q783" s="87"/>
      <c r="R783" s="87" t="s">
        <v>785</v>
      </c>
      <c r="S783" s="87" t="s">
        <v>909</v>
      </c>
      <c r="T783" s="87"/>
      <c r="U783" s="87">
        <v>0</v>
      </c>
      <c r="V783" s="87">
        <v>0</v>
      </c>
      <c r="W783" s="87">
        <v>0</v>
      </c>
      <c r="X783" s="87">
        <v>0</v>
      </c>
      <c r="Y783" s="87">
        <v>0</v>
      </c>
      <c r="Z783" s="87">
        <v>0</v>
      </c>
      <c r="AA783" s="87">
        <v>0</v>
      </c>
      <c r="AB783" s="87">
        <v>0</v>
      </c>
      <c r="AC783" s="87"/>
      <c r="AD783" s="322" t="s">
        <v>1813</v>
      </c>
      <c r="AE783" s="87"/>
      <c r="AF783" s="87">
        <v>1</v>
      </c>
      <c r="AG783" s="87">
        <v>1</v>
      </c>
      <c r="AH783" s="84"/>
      <c r="AI783" s="66"/>
      <c r="AJ783" s="54"/>
      <c r="AK783" s="54"/>
      <c r="AL783" s="54"/>
    </row>
    <row r="784" spans="1:38" hidden="1" outlineLevel="2" x14ac:dyDescent="0.25">
      <c r="A784" s="54"/>
      <c r="B784" s="63"/>
      <c r="C784" s="56">
        <f>INT($C$40)+2</f>
        <v>3</v>
      </c>
      <c r="D784" s="84"/>
      <c r="E784" s="79"/>
      <c r="F784" s="79" t="s">
        <v>1814</v>
      </c>
      <c r="G784" s="84"/>
      <c r="H784" s="87" t="s">
        <v>1815</v>
      </c>
      <c r="I784" s="107" t="s">
        <v>778</v>
      </c>
      <c r="J784" s="107"/>
      <c r="K784" s="108">
        <v>0.38900000000000001</v>
      </c>
      <c r="L784" s="108">
        <v>0.48599999999999999</v>
      </c>
      <c r="M784" s="108">
        <v>0.375</v>
      </c>
      <c r="N784" s="108">
        <v>0.375</v>
      </c>
      <c r="O784" s="108">
        <v>0.375</v>
      </c>
      <c r="P784" s="108">
        <v>0.5</v>
      </c>
      <c r="Q784" s="87"/>
      <c r="R784" s="87" t="s">
        <v>785</v>
      </c>
      <c r="S784" s="87" t="s">
        <v>909</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1811</v>
      </c>
      <c r="G785" s="84"/>
      <c r="H785" s="87" t="s">
        <v>1816</v>
      </c>
      <c r="I785" s="107" t="s">
        <v>778</v>
      </c>
      <c r="J785" s="107"/>
      <c r="K785" s="108">
        <v>0.622</v>
      </c>
      <c r="L785" s="108">
        <v>0.77800000000000002</v>
      </c>
      <c r="M785" s="87"/>
      <c r="N785" s="87"/>
      <c r="O785" s="87"/>
      <c r="P785" s="87"/>
      <c r="Q785" s="87"/>
      <c r="R785" s="87" t="s">
        <v>785</v>
      </c>
      <c r="S785" s="87" t="s">
        <v>909</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1817</v>
      </c>
      <c r="G786" s="84"/>
      <c r="H786" s="87" t="s">
        <v>1818</v>
      </c>
      <c r="I786" s="107" t="s">
        <v>778</v>
      </c>
      <c r="J786" s="107"/>
      <c r="K786" s="108">
        <v>0.746</v>
      </c>
      <c r="L786" s="108">
        <v>0.93400000000000005</v>
      </c>
      <c r="M786" s="87"/>
      <c r="N786" s="87"/>
      <c r="O786" s="87"/>
      <c r="P786" s="87"/>
      <c r="Q786" s="87"/>
      <c r="R786" s="87" t="s">
        <v>785</v>
      </c>
      <c r="S786" s="87" t="s">
        <v>909</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1819</v>
      </c>
      <c r="G787" s="84"/>
      <c r="H787" s="87" t="s">
        <v>1669</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1820</v>
      </c>
      <c r="G788" s="84"/>
      <c r="H788" s="87" t="s">
        <v>1671</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1821</v>
      </c>
      <c r="G789" s="84"/>
      <c r="H789" s="87" t="s">
        <v>1673</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1822</v>
      </c>
      <c r="G790" s="84"/>
      <c r="H790" s="87" t="s">
        <v>1675</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1823</v>
      </c>
      <c r="G791" s="84"/>
      <c r="H791" s="87" t="s">
        <v>1669</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1824</v>
      </c>
      <c r="G792" s="84"/>
      <c r="H792" s="87" t="s">
        <v>1671</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1825</v>
      </c>
      <c r="G793" s="84"/>
      <c r="H793" s="87" t="s">
        <v>1673</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1826</v>
      </c>
      <c r="G794" s="84"/>
      <c r="H794" s="87" t="s">
        <v>1675</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1827</v>
      </c>
      <c r="G795" s="84"/>
      <c r="H795" s="87" t="s">
        <v>1669</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1828</v>
      </c>
      <c r="G796" s="84"/>
      <c r="H796" s="87" t="s">
        <v>1671</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1829</v>
      </c>
      <c r="G797" s="84"/>
      <c r="H797" s="87" t="s">
        <v>1673</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1830</v>
      </c>
      <c r="G798" s="84"/>
      <c r="H798" s="87" t="s">
        <v>1675</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1831</v>
      </c>
      <c r="G799" s="84"/>
      <c r="H799" s="87" t="s">
        <v>1669</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1832</v>
      </c>
      <c r="G800" s="84"/>
      <c r="H800" s="87" t="s">
        <v>1671</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1833</v>
      </c>
      <c r="G801" s="84"/>
      <c r="H801" s="87" t="s">
        <v>1673</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1834</v>
      </c>
      <c r="G802" s="84"/>
      <c r="H802" s="87" t="s">
        <v>1675</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1835</v>
      </c>
      <c r="G803" s="84"/>
      <c r="H803" s="87" t="s">
        <v>1669</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1836</v>
      </c>
      <c r="G804" s="84"/>
      <c r="H804" s="87" t="s">
        <v>1671</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1837</v>
      </c>
      <c r="G805" s="84"/>
      <c r="H805" s="87" t="s">
        <v>1673</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1838</v>
      </c>
      <c r="G806" s="84"/>
      <c r="H806" s="87" t="s">
        <v>1675</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1839</v>
      </c>
      <c r="G807" s="84"/>
      <c r="H807" s="87" t="s">
        <v>1669</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1840</v>
      </c>
      <c r="G808" s="84"/>
      <c r="H808" s="87" t="s">
        <v>1671</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1841</v>
      </c>
      <c r="G809" s="84"/>
      <c r="H809" s="87" t="s">
        <v>1673</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1842</v>
      </c>
      <c r="G810" s="84"/>
      <c r="H810" s="87" t="s">
        <v>1675</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1843</v>
      </c>
      <c r="G811" s="84"/>
      <c r="H811" s="87" t="s">
        <v>1669</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1844</v>
      </c>
      <c r="G812" s="84"/>
      <c r="H812" s="87" t="s">
        <v>1671</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1845</v>
      </c>
      <c r="G813" s="84"/>
      <c r="H813" s="87" t="s">
        <v>1673</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1846</v>
      </c>
      <c r="G814" s="84"/>
      <c r="H814" s="87" t="s">
        <v>1675</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1847</v>
      </c>
      <c r="G815" s="84"/>
      <c r="H815" s="87" t="s">
        <v>1669</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1848</v>
      </c>
      <c r="G816" s="84"/>
      <c r="H816" s="87" t="s">
        <v>1671</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1849</v>
      </c>
      <c r="G817" s="84"/>
      <c r="H817" s="87" t="s">
        <v>1673</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1850</v>
      </c>
      <c r="G818" s="84"/>
      <c r="H818" s="87" t="s">
        <v>1675</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1851</v>
      </c>
      <c r="G819" s="84"/>
      <c r="H819" s="87" t="s">
        <v>1669</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1852</v>
      </c>
      <c r="G820" s="84"/>
      <c r="H820" s="87" t="s">
        <v>1671</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1853</v>
      </c>
      <c r="G821" s="84"/>
      <c r="H821" s="87" t="s">
        <v>1673</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1854</v>
      </c>
      <c r="G822" s="84"/>
      <c r="H822" s="87" t="s">
        <v>1675</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1855</v>
      </c>
      <c r="G823" s="84"/>
      <c r="H823" s="87" t="s">
        <v>1669</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1856</v>
      </c>
      <c r="G824" s="84"/>
      <c r="H824" s="87" t="s">
        <v>1671</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1857</v>
      </c>
      <c r="G825" s="84"/>
      <c r="H825" s="87" t="s">
        <v>1673</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1858</v>
      </c>
      <c r="G826" s="84"/>
      <c r="H826" s="87" t="s">
        <v>1675</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1859</v>
      </c>
      <c r="G827" s="84"/>
      <c r="H827" s="87" t="s">
        <v>1669</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1860</v>
      </c>
      <c r="G828" s="84"/>
      <c r="H828" s="87" t="s">
        <v>1671</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1861</v>
      </c>
      <c r="G829" s="84"/>
      <c r="H829" s="87" t="s">
        <v>1673</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1862</v>
      </c>
      <c r="G830" s="84"/>
      <c r="H830" s="87" t="s">
        <v>1675</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1863</v>
      </c>
      <c r="G831" s="84"/>
      <c r="H831" s="87" t="s">
        <v>1759</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1864</v>
      </c>
      <c r="G832" s="84"/>
      <c r="H832" s="87" t="s">
        <v>1671</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1865</v>
      </c>
      <c r="G833" s="84"/>
      <c r="H833" s="87" t="s">
        <v>1673</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1866</v>
      </c>
      <c r="G834" s="84"/>
      <c r="H834" s="87" t="s">
        <v>1675</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1867</v>
      </c>
      <c r="G835" s="84"/>
      <c r="H835" s="87" t="s">
        <v>1764</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1868</v>
      </c>
      <c r="G836" s="84"/>
      <c r="H836" s="87" t="s">
        <v>1671</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1869</v>
      </c>
      <c r="G837" s="84"/>
      <c r="H837" s="87" t="s">
        <v>1673</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1870</v>
      </c>
      <c r="G838" s="84"/>
      <c r="H838" s="87" t="s">
        <v>1675</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1871</v>
      </c>
      <c r="G839" s="84"/>
      <c r="H839" s="87" t="s">
        <v>1669</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1872</v>
      </c>
      <c r="G840" s="84"/>
      <c r="H840" s="87" t="s">
        <v>1671</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1873</v>
      </c>
      <c r="G841" s="84"/>
      <c r="H841" s="87" t="s">
        <v>1673</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1874</v>
      </c>
      <c r="G842" s="84"/>
      <c r="H842" s="87" t="s">
        <v>1675</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1875</v>
      </c>
      <c r="G843" s="84"/>
      <c r="H843" s="87" t="s">
        <v>1669</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1876</v>
      </c>
      <c r="G844" s="84"/>
      <c r="H844" s="87" t="s">
        <v>1671</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1877</v>
      </c>
      <c r="G845" s="84"/>
      <c r="H845" s="87" t="s">
        <v>1673</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1878</v>
      </c>
      <c r="G846" s="84"/>
      <c r="H846" s="87" t="s">
        <v>1675</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1879</v>
      </c>
      <c r="G847" s="84"/>
      <c r="H847" s="87" t="s">
        <v>1669</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1880</v>
      </c>
      <c r="G848" s="84"/>
      <c r="H848" s="87" t="s">
        <v>1671</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1881</v>
      </c>
      <c r="G849" s="84"/>
      <c r="H849" s="87" t="s">
        <v>1673</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1882</v>
      </c>
      <c r="G850" s="84"/>
      <c r="H850" s="87" t="s">
        <v>1675</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1883</v>
      </c>
      <c r="G851" s="84"/>
      <c r="H851" s="87" t="s">
        <v>1793</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1884</v>
      </c>
      <c r="G852" s="84"/>
      <c r="H852" s="87" t="s">
        <v>1671</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1885</v>
      </c>
      <c r="G853" s="84"/>
      <c r="H853" s="87" t="s">
        <v>1673</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1886</v>
      </c>
      <c r="G854" s="84"/>
      <c r="H854" s="87" t="s">
        <v>1675</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1887</v>
      </c>
      <c r="G855" s="84"/>
      <c r="H855" s="87" t="s">
        <v>1798</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1888</v>
      </c>
      <c r="G856" s="84"/>
      <c r="H856" s="87" t="s">
        <v>1800</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1889</v>
      </c>
      <c r="G857" s="84"/>
      <c r="H857" s="87" t="s">
        <v>1802</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1890</v>
      </c>
      <c r="G858" s="84"/>
      <c r="H858" s="87" t="s">
        <v>1804</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1891</v>
      </c>
      <c r="F859" s="79" t="s">
        <v>1892</v>
      </c>
      <c r="G859" s="84"/>
      <c r="H859" s="87" t="s">
        <v>1893</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1894</v>
      </c>
      <c r="AE859" s="87"/>
      <c r="AF859" s="87">
        <v>1</v>
      </c>
      <c r="AG859" s="87">
        <v>1</v>
      </c>
      <c r="AH859" s="84"/>
      <c r="AI859" s="66"/>
      <c r="AJ859" s="54"/>
      <c r="AK859" s="54"/>
      <c r="AL859" s="54"/>
    </row>
    <row r="860" spans="1:38" hidden="1" outlineLevel="2" x14ac:dyDescent="0.25">
      <c r="A860" s="54"/>
      <c r="B860" s="63"/>
      <c r="C860" s="56">
        <f>INT($C$40)+2</f>
        <v>3</v>
      </c>
      <c r="D860" s="84"/>
      <c r="E860" s="79"/>
      <c r="F860" s="79" t="s">
        <v>1895</v>
      </c>
      <c r="G860" s="84"/>
      <c r="H860" s="87" t="s">
        <v>1896</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1897</v>
      </c>
      <c r="G861" s="84"/>
      <c r="H861" s="87" t="s">
        <v>1898</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1899</v>
      </c>
      <c r="G862" s="84"/>
      <c r="H862" s="87" t="s">
        <v>1900</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1901</v>
      </c>
      <c r="G863" s="84"/>
      <c r="H863" s="302" t="s">
        <v>1902</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1903</v>
      </c>
      <c r="F864" s="79" t="s">
        <v>1904</v>
      </c>
      <c r="G864" s="84"/>
      <c r="H864" s="87" t="s">
        <v>1905</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1906</v>
      </c>
      <c r="G865" s="84"/>
      <c r="H865" s="148" t="s">
        <v>1907</v>
      </c>
      <c r="I865" s="107" t="s">
        <v>1908</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1909</v>
      </c>
      <c r="AE865" s="87"/>
      <c r="AF865" s="108">
        <v>1</v>
      </c>
      <c r="AG865" s="108">
        <v>1</v>
      </c>
      <c r="AH865" s="84"/>
      <c r="AI865" s="66"/>
      <c r="AJ865" s="54"/>
      <c r="AK865" s="54"/>
      <c r="AL865" s="54"/>
    </row>
    <row r="866" spans="1:38" hidden="1" outlineLevel="2" x14ac:dyDescent="0.25">
      <c r="A866" s="54"/>
      <c r="B866" s="63"/>
      <c r="C866" s="56">
        <f>INT($C$40)+2</f>
        <v>3</v>
      </c>
      <c r="D866" s="84"/>
      <c r="E866" s="79"/>
      <c r="F866" s="79" t="s">
        <v>1910</v>
      </c>
      <c r="G866" s="84"/>
      <c r="H866" s="87" t="s">
        <v>1911</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1912</v>
      </c>
      <c r="G867" s="84"/>
      <c r="H867" s="87" t="s">
        <v>1913</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1914</v>
      </c>
      <c r="G868" s="84"/>
      <c r="H868" s="87" t="s">
        <v>1915</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1901</v>
      </c>
      <c r="G869" s="84"/>
      <c r="H869" s="325" t="s">
        <v>1916</v>
      </c>
      <c r="I869" s="148"/>
      <c r="J869" s="148" t="s">
        <v>1172</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1917</v>
      </c>
      <c r="G870" s="84"/>
      <c r="H870" s="87" t="s">
        <v>1918</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1919</v>
      </c>
      <c r="G871" s="84"/>
      <c r="H871" s="87" t="s">
        <v>1920</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1921</v>
      </c>
      <c r="G872" s="84"/>
      <c r="H872" s="87" t="s">
        <v>1922</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1923</v>
      </c>
      <c r="G873" s="84"/>
      <c r="H873" s="87" t="s">
        <v>1924</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1925</v>
      </c>
      <c r="G874" s="84"/>
      <c r="H874" s="87" t="s">
        <v>1926</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1927</v>
      </c>
      <c r="G875" s="84"/>
      <c r="H875" s="87" t="s">
        <v>1928</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1929</v>
      </c>
      <c r="G876" s="84"/>
      <c r="H876" s="87" t="s">
        <v>1930</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1931</v>
      </c>
      <c r="G877" s="84"/>
      <c r="H877" s="87" t="s">
        <v>1932</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1933</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1934</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1935</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1936</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1937</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1938</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1939</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1940</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1941</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1942</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1943</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1944</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1945</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1946</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1947</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1948</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1949</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1950</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1951</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1952</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1953</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1954</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1955</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1956</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1957</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1958</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1959</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1960</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1961</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1962</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1963</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1964</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1965</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1966</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1967</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1968</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1969</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1970</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1971</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1972</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1973</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1974</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1975</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1976</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1977</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1978</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1979</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1980</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1981</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1982</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1983</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1984</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1985</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1986</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1987</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1988</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1989</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1990</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1991</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1992</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1993</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1994</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1995</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1996</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1997</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1998</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1999</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2000</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2001</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2002</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2003</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2004</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2005</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2006</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2007</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2008</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2009</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2010</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2011</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2012</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2013</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2014</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2015</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2016</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2017</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2018</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2019</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2020</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2021</v>
      </c>
      <c r="G966" s="84"/>
      <c r="H966" s="87" t="s">
        <v>2022</v>
      </c>
      <c r="I966" s="107" t="s">
        <v>2374</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2023</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2024</v>
      </c>
      <c r="G967" s="84"/>
      <c r="H967" s="87" t="s">
        <v>2025</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2026</v>
      </c>
      <c r="G968" s="84"/>
      <c r="H968" s="87" t="s">
        <v>2027</v>
      </c>
      <c r="I968" s="107" t="s">
        <v>2373</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2028</v>
      </c>
      <c r="G969" s="84"/>
      <c r="H969" s="87" t="s">
        <v>2029</v>
      </c>
      <c r="I969" s="107" t="s">
        <v>2373</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2030</v>
      </c>
      <c r="G970" s="84"/>
      <c r="H970" s="87" t="s">
        <v>2031</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2032</v>
      </c>
      <c r="G971" s="84"/>
      <c r="H971" s="87" t="s">
        <v>2033</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2034</v>
      </c>
      <c r="G972" s="84"/>
      <c r="H972" s="87" t="s">
        <v>2035</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2036</v>
      </c>
      <c r="G973" s="84"/>
      <c r="H973" s="87" t="s">
        <v>2037</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2371</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2038</v>
      </c>
      <c r="G974" s="84"/>
      <c r="H974" s="87" t="s">
        <v>2039</v>
      </c>
      <c r="I974" s="107" t="s">
        <v>2376</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2040</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2041</v>
      </c>
      <c r="G975" s="84"/>
      <c r="H975" s="87" t="s">
        <v>2042</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2043</v>
      </c>
      <c r="G976" s="84"/>
      <c r="H976" s="87" t="s">
        <v>2044</v>
      </c>
      <c r="I976" s="107" t="s">
        <v>2375</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2045</v>
      </c>
      <c r="G977" s="84"/>
      <c r="H977" s="87" t="s">
        <v>2046</v>
      </c>
      <c r="I977" s="107" t="s">
        <v>2375</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2047</v>
      </c>
      <c r="G978" s="84"/>
      <c r="H978" s="87" t="s">
        <v>2048</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2049</v>
      </c>
      <c r="G979" s="84"/>
      <c r="H979" s="87" t="s">
        <v>2050</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2051</v>
      </c>
      <c r="G980" s="84"/>
      <c r="H980" s="87" t="s">
        <v>2052</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2053</v>
      </c>
      <c r="G981" s="84"/>
      <c r="H981" s="87" t="s">
        <v>1932</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2371</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2054</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2055</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2056</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2057</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2058</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2059</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2060</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2061</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2062</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2063</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2064</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2065</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2066</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2067</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2068</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2069</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2070</v>
      </c>
      <c r="G998" s="84"/>
      <c r="H998" s="87" t="s">
        <v>2071</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2072</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2073</v>
      </c>
      <c r="G999" s="84"/>
      <c r="H999" s="87" t="s">
        <v>2074</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2392</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2075</v>
      </c>
      <c r="G1000" s="84"/>
      <c r="H1000" s="87" t="s">
        <v>2076</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2077</v>
      </c>
      <c r="G1001" s="84"/>
      <c r="H1001" s="87" t="s">
        <v>2078</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2079</v>
      </c>
      <c r="G1002" s="84"/>
      <c r="H1002" s="87" t="s">
        <v>2080</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2081</v>
      </c>
      <c r="G1003" s="84"/>
      <c r="H1003" s="87" t="s">
        <v>2082</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2083</v>
      </c>
      <c r="G1004" s="84"/>
      <c r="H1004" s="87" t="s">
        <v>2084</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2085</v>
      </c>
      <c r="G1005" s="84"/>
      <c r="H1005" s="87" t="s">
        <v>2086</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2087</v>
      </c>
      <c r="G1006" s="84"/>
      <c r="H1006" s="87" t="s">
        <v>2088</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1463</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2089</v>
      </c>
      <c r="G1007" s="84"/>
      <c r="H1007" s="87" t="s">
        <v>2090</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2392</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2091</v>
      </c>
      <c r="G1008" s="84"/>
      <c r="H1008" s="87" t="s">
        <v>1922</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2092</v>
      </c>
      <c r="G1009" s="84"/>
      <c r="H1009" s="87" t="s">
        <v>1924</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2093</v>
      </c>
      <c r="G1010" s="84"/>
      <c r="H1010" s="87" t="s">
        <v>1926</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2094</v>
      </c>
      <c r="G1011" s="84"/>
      <c r="H1011" s="87" t="s">
        <v>2082</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2095</v>
      </c>
      <c r="G1012" s="84"/>
      <c r="H1012" s="87" t="s">
        <v>2084</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2096</v>
      </c>
      <c r="G1013" s="84"/>
      <c r="H1013" s="87" t="s">
        <v>2097</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2098</v>
      </c>
      <c r="G1014" s="84"/>
      <c r="H1014" s="87" t="s">
        <v>2099</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1470</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2100</v>
      </c>
      <c r="G1015" s="84"/>
      <c r="H1015" s="87" t="s">
        <v>2101</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2102</v>
      </c>
      <c r="G1016" s="84"/>
      <c r="H1016" s="87" t="s">
        <v>2103</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2104</v>
      </c>
      <c r="G1017" s="84"/>
      <c r="H1017" s="87" t="s">
        <v>2105</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2106</v>
      </c>
      <c r="G1018" s="84"/>
      <c r="H1018" s="87" t="s">
        <v>2107</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2108</v>
      </c>
      <c r="G1019" s="84"/>
      <c r="H1019" s="87" t="s">
        <v>2109</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2110</v>
      </c>
      <c r="G1020" s="84"/>
      <c r="H1020" s="87" t="s">
        <v>2111</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2112</v>
      </c>
      <c r="G1021" s="84"/>
      <c r="H1021" s="87" t="s">
        <v>2113</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1901</v>
      </c>
      <c r="G1022" s="84"/>
      <c r="H1022" s="325" t="s">
        <v>2114</v>
      </c>
      <c r="I1022" s="148"/>
      <c r="J1022" s="148" t="s">
        <v>1172</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2115</v>
      </c>
      <c r="G1023" s="84"/>
      <c r="H1023" s="87" t="s">
        <v>2116</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2117</v>
      </c>
      <c r="G1024" s="84"/>
      <c r="H1024" s="87" t="s">
        <v>2118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2119</v>
      </c>
      <c r="G1025" s="84"/>
      <c r="H1025" s="87" t="s">
        <v>2120</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2121</v>
      </c>
      <c r="G1026" s="84"/>
      <c r="H1026" s="87" t="s">
        <v>2122</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2123</v>
      </c>
      <c r="G1027" s="84"/>
      <c r="H1027" s="87" t="s">
        <v>2124</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2125</v>
      </c>
      <c r="G1028" s="84"/>
      <c r="H1028" s="87" t="s">
        <v>2126</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2127</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2128</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2129</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2130</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2131</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2132</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2133</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2134</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2135</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2136</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2137</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2138</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2139</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2140</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2141</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2142</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2143</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2144</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2145</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2146</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2147</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2148</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2149</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2150</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2151</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2152</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2153</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2154</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2155</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2156</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2157</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2158</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2159</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2160</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2161</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2162</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2163</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2164</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2165</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2166</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2167</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2168</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2169</v>
      </c>
      <c r="G1071" s="84"/>
      <c r="H1071" s="87" t="s">
        <v>2170</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2171</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2172</v>
      </c>
      <c r="G1072" s="84"/>
      <c r="H1072" s="87" t="s">
        <v>2173</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2174</v>
      </c>
      <c r="G1073" s="84"/>
      <c r="H1073" s="87" t="s">
        <v>2175</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2176</v>
      </c>
      <c r="G1074" s="84"/>
      <c r="H1074" s="87" t="s">
        <v>2177</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2178</v>
      </c>
      <c r="G1075" s="84"/>
      <c r="H1075" s="87" t="s">
        <v>2179</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2180</v>
      </c>
      <c r="G1076" s="84"/>
      <c r="H1076" s="87" t="s">
        <v>2181</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2182</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2183</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2184</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2185</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2186</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2187</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2188</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2189</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2190</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2191</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2192</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2193</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2194</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2195</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2196</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2197</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2198</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2199</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2200</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2201</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2202</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2203</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2204</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2205</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2206</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2207</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2208</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2209</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2210</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2211</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2212</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2213</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2214</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2215</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2216</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2217</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2218</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2219</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2220</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2221</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2222</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2223</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2224</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2225</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2226</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2227</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2228</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2229</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2230</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2231</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2232</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2233</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2234</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2235</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2236</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2237</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2238</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2239</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2240</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2241</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2242</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2243</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2244</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2245</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2246</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2247</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2248</v>
      </c>
      <c r="G1143" s="84"/>
      <c r="H1143" s="87" t="s">
        <v>2249</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2250</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2251</v>
      </c>
      <c r="G1144" s="84"/>
      <c r="H1144" s="87" t="s">
        <v>2252</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2253</v>
      </c>
      <c r="G1145" s="84"/>
      <c r="H1145" s="87" t="s">
        <v>2254</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2255</v>
      </c>
      <c r="G1146" s="84"/>
      <c r="H1146" s="87" t="s">
        <v>2256</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2257</v>
      </c>
      <c r="G1147" s="84"/>
      <c r="H1147" s="87" t="s">
        <v>2258</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2259</v>
      </c>
      <c r="G1148" s="84"/>
      <c r="H1148" s="87" t="s">
        <v>2260</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2261</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2262</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2263</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2264</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2265</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2266</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2267</v>
      </c>
      <c r="G1155" s="84"/>
      <c r="H1155" s="87" t="s">
        <v>2268</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2269</v>
      </c>
      <c r="G1156" s="84"/>
      <c r="H1156" s="87" t="s">
        <v>2270</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2271</v>
      </c>
      <c r="G1157" s="84"/>
      <c r="H1157" s="87" t="s">
        <v>2272</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2273</v>
      </c>
      <c r="G1158" s="84"/>
      <c r="H1158" s="87" t="s">
        <v>2274</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2275</v>
      </c>
      <c r="G1159" s="84"/>
      <c r="H1159" s="87" t="s">
        <v>2276</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2277</v>
      </c>
      <c r="G1160" s="84"/>
      <c r="H1160" s="87" t="s">
        <v>2278</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362">
        <v>44313.538916088</v>
      </c>
      <c r="J18" s="417" t="s">
        <v>2474</v>
      </c>
      <c r="K18" s="413"/>
      <c r="L18" s="413"/>
      <c r="M18" s="413"/>
      <c r="N18" s="413"/>
      <c r="O18" s="413"/>
      <c r="P18" s="413"/>
      <c r="Q18" s="413"/>
      <c r="R18" s="413"/>
      <c r="S18" s="413"/>
      <c r="T18" s="413"/>
      <c r="U18" s="413"/>
      <c r="V18" s="413"/>
      <c r="W18" s="413"/>
      <c r="X18" s="413"/>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369">
        <v>44315.331459143497</v>
      </c>
      <c r="J21" s="414" t="s">
        <v>2477</v>
      </c>
      <c r="K21" s="415"/>
      <c r="L21" s="415"/>
      <c r="M21" s="415"/>
      <c r="N21" s="415"/>
      <c r="O21" s="415"/>
      <c r="P21" s="415"/>
      <c r="Q21" s="415"/>
      <c r="R21" s="415"/>
      <c r="S21" s="415"/>
      <c r="T21" s="415"/>
      <c r="U21" s="415"/>
      <c r="V21" s="415"/>
      <c r="W21" s="415"/>
      <c r="X21" s="416"/>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INT(MAX($C$57:$C$133))+1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0"/>
      <c r="L44" s="80"/>
      <c r="M44" s="80"/>
      <c r="N44" s="80"/>
      <c r="O44" s="80"/>
      <c r="P44" s="80"/>
      <c r="Q44" s="295"/>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295" t="s">
        <v>2279</v>
      </c>
      <c r="L45" s="295"/>
      <c r="M45" s="295"/>
      <c r="N45" s="295"/>
      <c r="O45" s="295"/>
      <c r="P45" s="295"/>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t="s">
        <v>2476</v>
      </c>
      <c r="L46" s="81"/>
      <c r="M46" s="81"/>
      <c r="N46" s="81"/>
      <c r="O46" s="81"/>
      <c r="P46" s="81"/>
      <c r="Q46" s="81"/>
      <c r="R46" s="81" t="s">
        <v>2280</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INT(MAX($C$57:$C$133))+1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INT(MAX($C$57:$C$133))+1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2281</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2282</v>
      </c>
      <c r="I52" s="87" t="s">
        <v>2283</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2284</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1901</v>
      </c>
      <c r="G58" s="84"/>
      <c r="H58" s="370" t="s">
        <v>2285</v>
      </c>
      <c r="I58" s="121">
        <v>2</v>
      </c>
      <c r="J58" s="371" t="s">
        <v>1172</v>
      </c>
      <c r="K58" s="121">
        <v>3</v>
      </c>
      <c r="L58" s="121">
        <v>8</v>
      </c>
      <c r="M58" s="177"/>
      <c r="N58" s="177"/>
      <c r="O58" s="177"/>
      <c r="P58" s="177"/>
      <c r="Q58" s="177"/>
      <c r="R58" s="174" t="s">
        <v>2286</v>
      </c>
      <c r="S58" s="177"/>
      <c r="T58" s="177"/>
      <c r="U58" s="177"/>
      <c r="V58" s="177"/>
      <c r="W58" s="177"/>
      <c r="X58" s="177"/>
      <c r="Y58" s="177"/>
      <c r="Z58" s="84"/>
      <c r="AA58" s="66"/>
      <c r="AB58" s="54"/>
      <c r="AC58" s="54"/>
      <c r="AD58" s="54"/>
    </row>
    <row r="59" spans="1:30" outlineLevel="2" x14ac:dyDescent="0.25">
      <c r="A59" s="54"/>
      <c r="B59" s="63"/>
      <c r="C59" s="98">
        <f>INT($C$40)+2</f>
        <v>3</v>
      </c>
      <c r="D59" s="84"/>
      <c r="E59" s="79" t="s">
        <v>2287</v>
      </c>
      <c r="F59" s="79" t="s">
        <v>2288</v>
      </c>
      <c r="G59" s="84"/>
      <c r="H59" s="372" t="s">
        <v>2289</v>
      </c>
      <c r="I59" s="372"/>
      <c r="J59" s="372"/>
      <c r="K59" s="373">
        <v>1</v>
      </c>
      <c r="L59" s="373"/>
      <c r="M59" s="373"/>
      <c r="N59" s="373"/>
      <c r="O59" s="372"/>
      <c r="P59" s="372"/>
      <c r="Q59" s="372"/>
      <c r="R59" s="372"/>
      <c r="S59" s="372"/>
      <c r="T59" s="372"/>
      <c r="U59" s="372"/>
      <c r="V59" s="372"/>
      <c r="W59" s="372"/>
      <c r="X59" s="372"/>
      <c r="Y59" s="372"/>
      <c r="Z59" s="84"/>
      <c r="AA59" s="66"/>
      <c r="AB59" s="54"/>
      <c r="AC59" s="54"/>
      <c r="AD59" s="54"/>
    </row>
    <row r="60" spans="1:30" outlineLevel="3" x14ac:dyDescent="0.25">
      <c r="A60" s="54"/>
      <c r="B60" s="63"/>
      <c r="C60" s="98">
        <f t="shared" ref="C60:C127" si="0">INT($C$40)+3</f>
        <v>4</v>
      </c>
      <c r="D60" s="84"/>
      <c r="E60" s="79"/>
      <c r="F60" s="79" t="s">
        <v>2290</v>
      </c>
      <c r="G60" s="84"/>
      <c r="H60" s="374" t="s">
        <v>2467</v>
      </c>
      <c r="I60" s="374"/>
      <c r="J60" s="374"/>
      <c r="K60" s="375">
        <v>1</v>
      </c>
      <c r="L60" s="375"/>
      <c r="M60" s="375"/>
      <c r="N60" s="375"/>
      <c r="O60" s="374"/>
      <c r="P60" s="374"/>
      <c r="Q60" s="374"/>
      <c r="R60" s="374"/>
      <c r="S60" s="374"/>
      <c r="T60" s="374"/>
      <c r="U60" s="374"/>
      <c r="V60" s="374"/>
      <c r="W60" s="374"/>
      <c r="X60" s="374"/>
      <c r="Y60" s="374"/>
      <c r="Z60" s="84"/>
      <c r="AA60" s="66"/>
      <c r="AB60" s="54"/>
      <c r="AC60" s="54"/>
      <c r="AD60" s="54"/>
    </row>
    <row r="61" spans="1:30" outlineLevel="3" x14ac:dyDescent="0.25">
      <c r="A61" s="54"/>
      <c r="B61" s="63"/>
      <c r="C61" s="98">
        <f t="shared" si="0"/>
        <v>4</v>
      </c>
      <c r="D61" s="84"/>
      <c r="E61" s="79"/>
      <c r="F61" s="79" t="s">
        <v>2291</v>
      </c>
      <c r="G61" s="84"/>
      <c r="H61" s="374" t="s">
        <v>2292</v>
      </c>
      <c r="I61" s="374"/>
      <c r="J61" s="374"/>
      <c r="K61" s="375">
        <v>1.0003500000000001</v>
      </c>
      <c r="L61" s="375"/>
      <c r="M61" s="375"/>
      <c r="N61" s="375"/>
      <c r="O61" s="374"/>
      <c r="P61" s="374"/>
      <c r="Q61" s="374"/>
      <c r="R61" s="374"/>
      <c r="S61" s="374"/>
      <c r="T61" s="374"/>
      <c r="U61" s="374"/>
      <c r="V61" s="374"/>
      <c r="W61" s="374"/>
      <c r="X61" s="374"/>
      <c r="Y61" s="374"/>
      <c r="Z61" s="84"/>
      <c r="AA61" s="66"/>
      <c r="AB61" s="54"/>
      <c r="AC61" s="54"/>
      <c r="AD61" s="54"/>
    </row>
    <row r="62" spans="1:30" outlineLevel="3" x14ac:dyDescent="0.25">
      <c r="A62" s="54"/>
      <c r="B62" s="63"/>
      <c r="C62" s="98">
        <f t="shared" si="0"/>
        <v>4</v>
      </c>
      <c r="D62" s="84"/>
      <c r="E62" s="79"/>
      <c r="F62" s="79" t="s">
        <v>2293</v>
      </c>
      <c r="G62" s="84"/>
      <c r="H62" s="374" t="s">
        <v>2468</v>
      </c>
      <c r="I62" s="374"/>
      <c r="J62" s="374"/>
      <c r="K62" s="375">
        <v>1.0003500000000001</v>
      </c>
      <c r="L62" s="375"/>
      <c r="M62" s="375"/>
      <c r="N62" s="375"/>
      <c r="O62" s="374"/>
      <c r="P62" s="374"/>
      <c r="Q62" s="374"/>
      <c r="R62" s="374"/>
      <c r="S62" s="374"/>
      <c r="T62" s="374"/>
      <c r="U62" s="374"/>
      <c r="V62" s="374"/>
      <c r="W62" s="374"/>
      <c r="X62" s="374"/>
      <c r="Y62" s="374"/>
      <c r="Z62" s="84"/>
      <c r="AA62" s="66"/>
      <c r="AB62" s="54"/>
      <c r="AC62" s="54"/>
      <c r="AD62" s="54"/>
    </row>
    <row r="63" spans="1:30" outlineLevel="3" x14ac:dyDescent="0.25">
      <c r="A63" s="54"/>
      <c r="B63" s="63"/>
      <c r="C63" s="98">
        <f t="shared" si="0"/>
        <v>4</v>
      </c>
      <c r="D63" s="84"/>
      <c r="E63" s="79"/>
      <c r="F63" s="79" t="s">
        <v>2294</v>
      </c>
      <c r="G63" s="84"/>
      <c r="H63" s="374" t="s">
        <v>2295</v>
      </c>
      <c r="I63" s="374"/>
      <c r="J63" s="374"/>
      <c r="K63" s="375">
        <v>1.0429999999999999</v>
      </c>
      <c r="L63" s="375"/>
      <c r="M63" s="375"/>
      <c r="N63" s="375"/>
      <c r="O63" s="374"/>
      <c r="P63" s="374"/>
      <c r="Q63" s="374"/>
      <c r="R63" s="374"/>
      <c r="S63" s="374"/>
      <c r="T63" s="374"/>
      <c r="U63" s="374"/>
      <c r="V63" s="374"/>
      <c r="W63" s="374"/>
      <c r="X63" s="374"/>
      <c r="Y63" s="374"/>
      <c r="Z63" s="84"/>
      <c r="AA63" s="66"/>
      <c r="AB63" s="54"/>
      <c r="AC63" s="54"/>
      <c r="AD63" s="54"/>
    </row>
    <row r="64" spans="1:30" outlineLevel="3" x14ac:dyDescent="0.25">
      <c r="A64" s="54"/>
      <c r="B64" s="63"/>
      <c r="C64" s="98">
        <f t="shared" si="0"/>
        <v>4</v>
      </c>
      <c r="D64" s="84"/>
      <c r="E64" s="79"/>
      <c r="F64" s="79" t="s">
        <v>2296</v>
      </c>
      <c r="G64" s="84"/>
      <c r="H64" s="374" t="s">
        <v>2469</v>
      </c>
      <c r="I64" s="374"/>
      <c r="J64" s="374"/>
      <c r="K64" s="375">
        <v>1.0900000000000001</v>
      </c>
      <c r="L64" s="375"/>
      <c r="M64" s="375"/>
      <c r="N64" s="375"/>
      <c r="O64" s="374"/>
      <c r="P64" s="374"/>
      <c r="Q64" s="374"/>
      <c r="R64" s="374"/>
      <c r="S64" s="374"/>
      <c r="T64" s="374"/>
      <c r="U64" s="374"/>
      <c r="V64" s="374"/>
      <c r="W64" s="374"/>
      <c r="X64" s="374"/>
      <c r="Y64" s="374"/>
      <c r="Z64" s="84"/>
      <c r="AA64" s="66"/>
      <c r="AB64" s="54"/>
      <c r="AC64" s="54"/>
      <c r="AD64" s="54"/>
    </row>
    <row r="65" spans="1:30" outlineLevel="3" x14ac:dyDescent="0.25">
      <c r="A65" s="54"/>
      <c r="B65" s="63"/>
      <c r="C65" s="98">
        <f t="shared" si="0"/>
        <v>4</v>
      </c>
      <c r="D65" s="84"/>
      <c r="E65" s="79"/>
      <c r="F65" s="79" t="s">
        <v>2294</v>
      </c>
      <c r="G65" s="84"/>
      <c r="H65" s="374" t="s">
        <v>2472</v>
      </c>
      <c r="I65" s="374"/>
      <c r="J65" s="374"/>
      <c r="K65" s="375">
        <v>1</v>
      </c>
      <c r="L65" s="375"/>
      <c r="M65" s="375"/>
      <c r="N65" s="375"/>
      <c r="O65" s="374"/>
      <c r="P65" s="374"/>
      <c r="Q65" s="374"/>
      <c r="R65" s="374"/>
      <c r="S65" s="374"/>
      <c r="T65" s="374"/>
      <c r="U65" s="374"/>
      <c r="V65" s="374"/>
      <c r="W65" s="374"/>
      <c r="X65" s="374"/>
      <c r="Y65" s="374"/>
      <c r="Z65" s="84"/>
      <c r="AA65" s="66"/>
      <c r="AB65" s="54"/>
      <c r="AC65" s="54"/>
      <c r="AD65" s="54"/>
    </row>
    <row r="66" spans="1:30" outlineLevel="3" x14ac:dyDescent="0.25">
      <c r="A66" s="54"/>
      <c r="B66" s="63"/>
      <c r="C66" s="98">
        <f t="shared" si="0"/>
        <v>4</v>
      </c>
      <c r="D66" s="84"/>
      <c r="E66" s="79"/>
      <c r="F66" s="79" t="s">
        <v>2296</v>
      </c>
      <c r="G66" s="84"/>
      <c r="H66" s="272" t="s">
        <v>2473</v>
      </c>
      <c r="I66" s="272"/>
      <c r="J66" s="272"/>
      <c r="K66" s="376">
        <v>1</v>
      </c>
      <c r="L66" s="376"/>
      <c r="M66" s="376"/>
      <c r="N66" s="376"/>
      <c r="O66" s="272"/>
      <c r="P66" s="272"/>
      <c r="Q66" s="272"/>
      <c r="R66" s="272"/>
      <c r="S66" s="272"/>
      <c r="T66" s="272"/>
      <c r="U66" s="272"/>
      <c r="V66" s="272"/>
      <c r="W66" s="272"/>
      <c r="X66" s="272"/>
      <c r="Y66" s="272"/>
      <c r="Z66" s="84"/>
      <c r="AA66" s="66"/>
      <c r="AB66" s="54"/>
      <c r="AC66" s="54"/>
      <c r="AD66" s="54"/>
    </row>
    <row r="67" spans="1:30" outlineLevel="3" x14ac:dyDescent="0.25">
      <c r="A67" s="54"/>
      <c r="B67" s="63"/>
      <c r="C67" s="98">
        <f t="shared" si="0"/>
        <v>4</v>
      </c>
      <c r="D67" s="84"/>
      <c r="E67" s="79"/>
      <c r="F67" s="79" t="s">
        <v>2297</v>
      </c>
      <c r="G67" s="84"/>
      <c r="H67" s="372" t="s">
        <v>2470</v>
      </c>
      <c r="I67" s="372"/>
      <c r="J67" s="372"/>
      <c r="K67" s="373">
        <v>0</v>
      </c>
      <c r="L67" s="373"/>
      <c r="M67" s="373"/>
      <c r="N67" s="373"/>
      <c r="O67" s="372"/>
      <c r="P67" s="372"/>
      <c r="Q67" s="372"/>
      <c r="R67" s="372"/>
      <c r="S67" s="372"/>
      <c r="T67" s="372"/>
      <c r="U67" s="372"/>
      <c r="V67" s="372"/>
      <c r="W67" s="372"/>
      <c r="X67" s="372"/>
      <c r="Y67" s="372"/>
      <c r="Z67" s="84"/>
      <c r="AA67" s="66"/>
      <c r="AB67" s="54"/>
      <c r="AC67" s="54"/>
      <c r="AD67" s="54"/>
    </row>
    <row r="68" spans="1:30" outlineLevel="3" x14ac:dyDescent="0.25">
      <c r="A68" s="54"/>
      <c r="B68" s="63"/>
      <c r="C68" s="98">
        <f t="shared" si="0"/>
        <v>4</v>
      </c>
      <c r="D68" s="84"/>
      <c r="E68" s="79"/>
      <c r="F68" s="79" t="s">
        <v>2298</v>
      </c>
      <c r="G68" s="84"/>
      <c r="H68" s="374" t="s">
        <v>2467</v>
      </c>
      <c r="I68" s="374"/>
      <c r="J68" s="374"/>
      <c r="K68" s="375">
        <v>0</v>
      </c>
      <c r="L68" s="375"/>
      <c r="M68" s="375"/>
      <c r="N68" s="375"/>
      <c r="O68" s="374"/>
      <c r="P68" s="374"/>
      <c r="Q68" s="374"/>
      <c r="R68" s="374"/>
      <c r="S68" s="374"/>
      <c r="T68" s="374"/>
      <c r="U68" s="374"/>
      <c r="V68" s="374"/>
      <c r="W68" s="374"/>
      <c r="X68" s="374"/>
      <c r="Y68" s="374"/>
      <c r="Z68" s="84"/>
      <c r="AA68" s="66"/>
      <c r="AB68" s="54"/>
      <c r="AC68" s="54"/>
      <c r="AD68" s="54"/>
    </row>
    <row r="69" spans="1:30" outlineLevel="3" x14ac:dyDescent="0.25">
      <c r="A69" s="54"/>
      <c r="B69" s="63"/>
      <c r="C69" s="98">
        <f t="shared" si="0"/>
        <v>4</v>
      </c>
      <c r="D69" s="84"/>
      <c r="E69" s="79"/>
      <c r="F69" s="79" t="s">
        <v>2299</v>
      </c>
      <c r="G69" s="84"/>
      <c r="H69" s="374" t="s">
        <v>2292</v>
      </c>
      <c r="I69" s="374"/>
      <c r="J69" s="374"/>
      <c r="K69" s="375">
        <v>0</v>
      </c>
      <c r="L69" s="375"/>
      <c r="M69" s="375"/>
      <c r="N69" s="375"/>
      <c r="O69" s="374"/>
      <c r="P69" s="374"/>
      <c r="Q69" s="374"/>
      <c r="R69" s="374"/>
      <c r="S69" s="374"/>
      <c r="T69" s="374"/>
      <c r="U69" s="374"/>
      <c r="V69" s="374"/>
      <c r="W69" s="374"/>
      <c r="X69" s="374"/>
      <c r="Y69" s="374"/>
      <c r="Z69" s="84"/>
      <c r="AA69" s="66"/>
      <c r="AB69" s="54"/>
      <c r="AC69" s="54"/>
      <c r="AD69" s="54"/>
    </row>
    <row r="70" spans="1:30" outlineLevel="3" x14ac:dyDescent="0.25">
      <c r="A70" s="54"/>
      <c r="B70" s="63"/>
      <c r="C70" s="98">
        <f t="shared" si="0"/>
        <v>4</v>
      </c>
      <c r="D70" s="84"/>
      <c r="E70" s="79"/>
      <c r="F70" s="79" t="s">
        <v>2300</v>
      </c>
      <c r="G70" s="84"/>
      <c r="H70" s="374" t="s">
        <v>2468</v>
      </c>
      <c r="I70" s="374"/>
      <c r="J70" s="374"/>
      <c r="K70" s="375">
        <v>0</v>
      </c>
      <c r="L70" s="375"/>
      <c r="M70" s="375"/>
      <c r="N70" s="375"/>
      <c r="O70" s="374"/>
      <c r="P70" s="374"/>
      <c r="Q70" s="374"/>
      <c r="R70" s="374"/>
      <c r="S70" s="374"/>
      <c r="T70" s="374"/>
      <c r="U70" s="374"/>
      <c r="V70" s="374"/>
      <c r="W70" s="374"/>
      <c r="X70" s="374"/>
      <c r="Y70" s="374"/>
      <c r="Z70" s="84"/>
      <c r="AA70" s="66"/>
      <c r="AB70" s="54"/>
      <c r="AC70" s="54"/>
      <c r="AD70" s="54"/>
    </row>
    <row r="71" spans="1:30" outlineLevel="3" x14ac:dyDescent="0.25">
      <c r="A71" s="54"/>
      <c r="B71" s="63"/>
      <c r="C71" s="98">
        <f t="shared" si="0"/>
        <v>4</v>
      </c>
      <c r="D71" s="84"/>
      <c r="E71" s="79"/>
      <c r="F71" s="79" t="s">
        <v>2301</v>
      </c>
      <c r="G71" s="84"/>
      <c r="H71" s="374" t="s">
        <v>2295</v>
      </c>
      <c r="I71" s="374"/>
      <c r="J71" s="374"/>
      <c r="K71" s="375">
        <v>-178</v>
      </c>
      <c r="L71" s="375"/>
      <c r="M71" s="375"/>
      <c r="N71" s="375"/>
      <c r="O71" s="374"/>
      <c r="P71" s="374"/>
      <c r="Q71" s="374"/>
      <c r="R71" s="374"/>
      <c r="S71" s="374"/>
      <c r="T71" s="374"/>
      <c r="U71" s="374"/>
      <c r="V71" s="374"/>
      <c r="W71" s="374"/>
      <c r="X71" s="374"/>
      <c r="Y71" s="374"/>
      <c r="Z71" s="84"/>
      <c r="AA71" s="66"/>
      <c r="AB71" s="54"/>
      <c r="AC71" s="54"/>
      <c r="AD71" s="54"/>
    </row>
    <row r="72" spans="1:30" outlineLevel="3" x14ac:dyDescent="0.25">
      <c r="A72" s="54"/>
      <c r="B72" s="63"/>
      <c r="C72" s="98">
        <f t="shared" si="0"/>
        <v>4</v>
      </c>
      <c r="D72" s="84"/>
      <c r="E72" s="79"/>
      <c r="F72" s="79" t="s">
        <v>2302</v>
      </c>
      <c r="G72" s="84"/>
      <c r="H72" s="374" t="s">
        <v>2469</v>
      </c>
      <c r="I72" s="374"/>
      <c r="J72" s="374"/>
      <c r="K72" s="375">
        <v>-454</v>
      </c>
      <c r="L72" s="375"/>
      <c r="M72" s="375"/>
      <c r="N72" s="375"/>
      <c r="O72" s="374"/>
      <c r="P72" s="374"/>
      <c r="Q72" s="374"/>
      <c r="R72" s="374"/>
      <c r="S72" s="374"/>
      <c r="T72" s="374"/>
      <c r="U72" s="374"/>
      <c r="V72" s="374"/>
      <c r="W72" s="374"/>
      <c r="X72" s="374"/>
      <c r="Y72" s="374"/>
      <c r="Z72" s="84"/>
      <c r="AA72" s="66"/>
      <c r="AB72" s="54"/>
      <c r="AC72" s="54"/>
      <c r="AD72" s="54"/>
    </row>
    <row r="73" spans="1:30" outlineLevel="3" x14ac:dyDescent="0.25">
      <c r="A73" s="54"/>
      <c r="B73" s="63"/>
      <c r="C73" s="98">
        <f t="shared" si="0"/>
        <v>4</v>
      </c>
      <c r="D73" s="84"/>
      <c r="E73" s="79"/>
      <c r="F73" s="79" t="s">
        <v>2294</v>
      </c>
      <c r="G73" s="84"/>
      <c r="H73" s="374" t="s">
        <v>2472</v>
      </c>
      <c r="I73" s="374"/>
      <c r="J73" s="374"/>
      <c r="K73" s="375">
        <v>0</v>
      </c>
      <c r="L73" s="375"/>
      <c r="M73" s="375"/>
      <c r="N73" s="375"/>
      <c r="O73" s="374"/>
      <c r="P73" s="374"/>
      <c r="Q73" s="374"/>
      <c r="R73" s="374"/>
      <c r="S73" s="374"/>
      <c r="T73" s="374"/>
      <c r="U73" s="374"/>
      <c r="V73" s="374"/>
      <c r="W73" s="374"/>
      <c r="X73" s="374"/>
      <c r="Y73" s="374"/>
      <c r="Z73" s="84"/>
      <c r="AA73" s="66"/>
      <c r="AB73" s="54"/>
      <c r="AC73" s="54"/>
      <c r="AD73" s="54"/>
    </row>
    <row r="74" spans="1:30" outlineLevel="3" x14ac:dyDescent="0.25">
      <c r="A74" s="54"/>
      <c r="B74" s="63"/>
      <c r="C74" s="98">
        <f t="shared" si="0"/>
        <v>4</v>
      </c>
      <c r="D74" s="84"/>
      <c r="E74" s="79"/>
      <c r="F74" s="79" t="s">
        <v>2296</v>
      </c>
      <c r="G74" s="84"/>
      <c r="H74" s="272" t="s">
        <v>2473</v>
      </c>
      <c r="I74" s="272"/>
      <c r="J74" s="272"/>
      <c r="K74" s="376">
        <v>0</v>
      </c>
      <c r="L74" s="376"/>
      <c r="M74" s="376"/>
      <c r="N74" s="376"/>
      <c r="O74" s="272"/>
      <c r="P74" s="272"/>
      <c r="Q74" s="272"/>
      <c r="R74" s="272"/>
      <c r="S74" s="272"/>
      <c r="T74" s="272"/>
      <c r="U74" s="272"/>
      <c r="V74" s="272"/>
      <c r="W74" s="272"/>
      <c r="X74" s="272"/>
      <c r="Y74" s="272"/>
      <c r="Z74" s="84"/>
      <c r="AA74" s="66"/>
      <c r="AB74" s="54"/>
      <c r="AC74" s="54"/>
      <c r="AD74" s="54"/>
    </row>
    <row r="75" spans="1:30" outlineLevel="3" x14ac:dyDescent="0.25">
      <c r="A75" s="54"/>
      <c r="B75" s="63"/>
      <c r="C75" s="98">
        <f t="shared" si="0"/>
        <v>4</v>
      </c>
      <c r="D75" s="84"/>
      <c r="E75" s="79"/>
      <c r="F75" s="79" t="s">
        <v>2303</v>
      </c>
      <c r="G75" s="84"/>
      <c r="H75" s="372" t="s">
        <v>2471</v>
      </c>
      <c r="I75" s="372"/>
      <c r="J75" s="372"/>
      <c r="K75" s="373">
        <v>0</v>
      </c>
      <c r="L75" s="373"/>
      <c r="M75" s="373"/>
      <c r="N75" s="373"/>
      <c r="O75" s="372"/>
      <c r="P75" s="372"/>
      <c r="Q75" s="372"/>
      <c r="R75" s="372"/>
      <c r="S75" s="372"/>
      <c r="T75" s="372"/>
      <c r="U75" s="372"/>
      <c r="V75" s="372"/>
      <c r="W75" s="372"/>
      <c r="X75" s="372"/>
      <c r="Y75" s="372"/>
      <c r="Z75" s="84"/>
      <c r="AA75" s="66"/>
      <c r="AB75" s="54"/>
      <c r="AC75" s="54"/>
      <c r="AD75" s="54"/>
    </row>
    <row r="76" spans="1:30" outlineLevel="3" x14ac:dyDescent="0.25">
      <c r="A76" s="54"/>
      <c r="B76" s="63"/>
      <c r="C76" s="98">
        <f t="shared" si="0"/>
        <v>4</v>
      </c>
      <c r="D76" s="84"/>
      <c r="E76" s="79"/>
      <c r="F76" s="79" t="s">
        <v>2304</v>
      </c>
      <c r="G76" s="84"/>
      <c r="H76" s="374" t="s">
        <v>2467</v>
      </c>
      <c r="I76" s="374"/>
      <c r="J76" s="374"/>
      <c r="K76" s="375">
        <v>0</v>
      </c>
      <c r="L76" s="375"/>
      <c r="M76" s="375"/>
      <c r="N76" s="375"/>
      <c r="O76" s="374"/>
      <c r="P76" s="374"/>
      <c r="Q76" s="374"/>
      <c r="R76" s="374"/>
      <c r="S76" s="374"/>
      <c r="T76" s="374"/>
      <c r="U76" s="374"/>
      <c r="V76" s="374"/>
      <c r="W76" s="374"/>
      <c r="X76" s="374"/>
      <c r="Y76" s="374"/>
      <c r="Z76" s="84"/>
      <c r="AA76" s="66"/>
      <c r="AB76" s="54"/>
      <c r="AC76" s="54"/>
      <c r="AD76" s="54"/>
    </row>
    <row r="77" spans="1:30" outlineLevel="3" x14ac:dyDescent="0.25">
      <c r="A77" s="54"/>
      <c r="B77" s="63"/>
      <c r="C77" s="98">
        <f t="shared" si="0"/>
        <v>4</v>
      </c>
      <c r="D77" s="84"/>
      <c r="E77" s="79"/>
      <c r="F77" s="79" t="s">
        <v>2305</v>
      </c>
      <c r="G77" s="84"/>
      <c r="H77" s="374" t="s">
        <v>2292</v>
      </c>
      <c r="I77" s="374"/>
      <c r="J77" s="374"/>
      <c r="K77" s="375">
        <v>-429</v>
      </c>
      <c r="L77" s="375"/>
      <c r="M77" s="375"/>
      <c r="N77" s="375"/>
      <c r="O77" s="374"/>
      <c r="P77" s="374"/>
      <c r="Q77" s="374"/>
      <c r="R77" s="374"/>
      <c r="S77" s="374"/>
      <c r="T77" s="374"/>
      <c r="U77" s="374"/>
      <c r="V77" s="374"/>
      <c r="W77" s="374"/>
      <c r="X77" s="374"/>
      <c r="Y77" s="374"/>
      <c r="Z77" s="84"/>
      <c r="AA77" s="66"/>
      <c r="AB77" s="54"/>
      <c r="AC77" s="54"/>
      <c r="AD77" s="54"/>
    </row>
    <row r="78" spans="1:30" outlineLevel="3" x14ac:dyDescent="0.25">
      <c r="A78" s="54"/>
      <c r="B78" s="63"/>
      <c r="C78" s="98">
        <f t="shared" si="0"/>
        <v>4</v>
      </c>
      <c r="D78" s="84"/>
      <c r="E78" s="79"/>
      <c r="F78" s="79" t="s">
        <v>2306</v>
      </c>
      <c r="G78" s="84"/>
      <c r="H78" s="374" t="s">
        <v>2468</v>
      </c>
      <c r="I78" s="374"/>
      <c r="J78" s="374"/>
      <c r="K78" s="375">
        <v>-429</v>
      </c>
      <c r="L78" s="375"/>
      <c r="M78" s="375"/>
      <c r="N78" s="375"/>
      <c r="O78" s="374"/>
      <c r="P78" s="374"/>
      <c r="Q78" s="374"/>
      <c r="R78" s="374"/>
      <c r="S78" s="374"/>
      <c r="T78" s="374"/>
      <c r="U78" s="374"/>
      <c r="V78" s="374"/>
      <c r="W78" s="374"/>
      <c r="X78" s="374"/>
      <c r="Y78" s="374"/>
      <c r="Z78" s="84"/>
      <c r="AA78" s="66"/>
      <c r="AB78" s="54"/>
      <c r="AC78" s="54"/>
      <c r="AD78" s="54"/>
    </row>
    <row r="79" spans="1:30" outlineLevel="3" x14ac:dyDescent="0.25">
      <c r="A79" s="54"/>
      <c r="B79" s="63"/>
      <c r="C79" s="98">
        <f t="shared" si="0"/>
        <v>4</v>
      </c>
      <c r="D79" s="84"/>
      <c r="E79" s="79"/>
      <c r="F79" s="79" t="s">
        <v>2307</v>
      </c>
      <c r="G79" s="84"/>
      <c r="H79" s="374" t="s">
        <v>2295</v>
      </c>
      <c r="I79" s="374"/>
      <c r="J79" s="374"/>
      <c r="K79" s="375">
        <v>-268</v>
      </c>
      <c r="L79" s="375"/>
      <c r="M79" s="375"/>
      <c r="N79" s="375"/>
      <c r="O79" s="374"/>
      <c r="P79" s="374"/>
      <c r="Q79" s="374"/>
      <c r="R79" s="374"/>
      <c r="S79" s="374"/>
      <c r="T79" s="374"/>
      <c r="U79" s="374"/>
      <c r="V79" s="374"/>
      <c r="W79" s="374"/>
      <c r="X79" s="374"/>
      <c r="Y79" s="374"/>
      <c r="Z79" s="84"/>
      <c r="AA79" s="66"/>
      <c r="AB79" s="54"/>
      <c r="AC79" s="54"/>
      <c r="AD79" s="54"/>
    </row>
    <row r="80" spans="1:30" outlineLevel="3" x14ac:dyDescent="0.25">
      <c r="A80" s="54"/>
      <c r="B80" s="63"/>
      <c r="C80" s="98">
        <f t="shared" si="0"/>
        <v>4</v>
      </c>
      <c r="D80" s="84"/>
      <c r="E80" s="79"/>
      <c r="F80" s="79" t="s">
        <v>2308</v>
      </c>
      <c r="G80" s="84"/>
      <c r="H80" s="374" t="s">
        <v>2469</v>
      </c>
      <c r="I80" s="374"/>
      <c r="J80" s="374"/>
      <c r="K80" s="375">
        <v>-650</v>
      </c>
      <c r="L80" s="375"/>
      <c r="M80" s="375"/>
      <c r="N80" s="375"/>
      <c r="O80" s="374"/>
      <c r="P80" s="374"/>
      <c r="Q80" s="374"/>
      <c r="R80" s="374"/>
      <c r="S80" s="374"/>
      <c r="T80" s="374"/>
      <c r="U80" s="374"/>
      <c r="V80" s="374"/>
      <c r="W80" s="374"/>
      <c r="X80" s="374"/>
      <c r="Y80" s="374"/>
      <c r="Z80" s="84"/>
      <c r="AA80" s="66"/>
      <c r="AB80" s="54"/>
      <c r="AC80" s="54"/>
      <c r="AD80" s="54"/>
    </row>
    <row r="81" spans="1:30" outlineLevel="3" x14ac:dyDescent="0.25">
      <c r="A81" s="54"/>
      <c r="B81" s="63"/>
      <c r="C81" s="98">
        <f t="shared" si="0"/>
        <v>4</v>
      </c>
      <c r="D81" s="84"/>
      <c r="E81" s="79"/>
      <c r="F81" s="79" t="s">
        <v>2307</v>
      </c>
      <c r="G81" s="84"/>
      <c r="H81" s="374" t="s">
        <v>2472</v>
      </c>
      <c r="I81" s="374"/>
      <c r="J81" s="374"/>
      <c r="K81" s="375">
        <v>-200</v>
      </c>
      <c r="L81" s="375"/>
      <c r="M81" s="375"/>
      <c r="N81" s="375"/>
      <c r="O81" s="374"/>
      <c r="P81" s="374"/>
      <c r="Q81" s="374"/>
      <c r="R81" s="108" t="s">
        <v>2475</v>
      </c>
      <c r="S81" s="374"/>
      <c r="T81" s="374"/>
      <c r="U81" s="374"/>
      <c r="V81" s="374"/>
      <c r="W81" s="374"/>
      <c r="X81" s="374"/>
      <c r="Y81" s="374"/>
      <c r="Z81" s="84"/>
      <c r="AA81" s="66"/>
      <c r="AB81" s="54"/>
      <c r="AC81" s="54"/>
      <c r="AD81" s="54"/>
    </row>
    <row r="82" spans="1:30" outlineLevel="3" x14ac:dyDescent="0.25">
      <c r="A82" s="54"/>
      <c r="B82" s="63"/>
      <c r="C82" s="98">
        <f t="shared" si="0"/>
        <v>4</v>
      </c>
      <c r="D82" s="84"/>
      <c r="E82" s="79"/>
      <c r="F82" s="79" t="s">
        <v>2308</v>
      </c>
      <c r="G82" s="84"/>
      <c r="H82" s="272" t="s">
        <v>2473</v>
      </c>
      <c r="I82" s="272"/>
      <c r="J82" s="272"/>
      <c r="K82" s="376">
        <v>-200</v>
      </c>
      <c r="L82" s="376"/>
      <c r="M82" s="376"/>
      <c r="N82" s="376"/>
      <c r="O82" s="272"/>
      <c r="P82" s="272"/>
      <c r="Q82" s="272"/>
      <c r="R82" s="272"/>
      <c r="S82" s="272"/>
      <c r="T82" s="272"/>
      <c r="U82" s="272"/>
      <c r="V82" s="272"/>
      <c r="W82" s="272"/>
      <c r="X82" s="272"/>
      <c r="Y82" s="272"/>
      <c r="Z82" s="84"/>
      <c r="AA82" s="66"/>
      <c r="AB82" s="54"/>
      <c r="AC82" s="54"/>
      <c r="AD82" s="54"/>
    </row>
    <row r="83" spans="1:30" outlineLevel="3" x14ac:dyDescent="0.25">
      <c r="A83" s="54"/>
      <c r="B83" s="63"/>
      <c r="C83" s="98">
        <f t="shared" si="0"/>
        <v>4</v>
      </c>
      <c r="D83" s="84"/>
      <c r="E83" s="79"/>
      <c r="F83" s="323" t="s">
        <v>1901</v>
      </c>
      <c r="G83" s="84"/>
      <c r="H83" s="325" t="s">
        <v>2309</v>
      </c>
      <c r="I83" s="148"/>
      <c r="J83" s="148" t="s">
        <v>1172</v>
      </c>
      <c r="K83" s="90">
        <v>6</v>
      </c>
      <c r="L83" s="90">
        <v>8</v>
      </c>
      <c r="M83" s="87"/>
      <c r="N83" s="87"/>
      <c r="O83" s="87"/>
      <c r="P83" s="87"/>
      <c r="Q83" s="87"/>
      <c r="R83" s="108" t="s">
        <v>2286</v>
      </c>
      <c r="S83" s="87"/>
      <c r="T83" s="87"/>
      <c r="U83" s="87"/>
      <c r="V83" s="87"/>
      <c r="W83" s="87"/>
      <c r="X83" s="87"/>
      <c r="Y83" s="87"/>
      <c r="Z83" s="84"/>
      <c r="AA83" s="66"/>
      <c r="AB83" s="54"/>
      <c r="AC83" s="54"/>
      <c r="AD83" s="54"/>
    </row>
    <row r="84" spans="1:30" outlineLevel="3" x14ac:dyDescent="0.25">
      <c r="A84" s="54"/>
      <c r="B84" s="63"/>
      <c r="C84" s="98">
        <f t="shared" si="0"/>
        <v>4</v>
      </c>
      <c r="D84" s="84"/>
      <c r="E84" s="79" t="s">
        <v>2310</v>
      </c>
      <c r="F84" s="79" t="s">
        <v>2311</v>
      </c>
      <c r="G84" s="84"/>
      <c r="H84" s="372" t="s">
        <v>2312</v>
      </c>
      <c r="I84" s="372"/>
      <c r="J84" s="372"/>
      <c r="K84" s="373">
        <v>0</v>
      </c>
      <c r="L84" s="373"/>
      <c r="M84" s="373"/>
      <c r="N84" s="373"/>
      <c r="O84" s="372"/>
      <c r="P84" s="372"/>
      <c r="Q84" s="372"/>
      <c r="R84" s="372"/>
      <c r="S84" s="372"/>
      <c r="T84" s="372"/>
      <c r="U84" s="372"/>
      <c r="V84" s="372"/>
      <c r="W84" s="372"/>
      <c r="X84" s="372"/>
      <c r="Y84" s="372"/>
      <c r="Z84" s="84"/>
      <c r="AA84" s="66"/>
      <c r="AB84" s="54"/>
      <c r="AC84" s="54"/>
      <c r="AD84" s="54"/>
    </row>
    <row r="85" spans="1:30" outlineLevel="3" x14ac:dyDescent="0.25">
      <c r="A85" s="54"/>
      <c r="B85" s="63"/>
      <c r="C85" s="98">
        <f t="shared" si="0"/>
        <v>4</v>
      </c>
      <c r="D85" s="84"/>
      <c r="E85" s="79"/>
      <c r="F85" s="79" t="s">
        <v>2313</v>
      </c>
      <c r="G85" s="84"/>
      <c r="H85" s="374" t="s">
        <v>2467</v>
      </c>
      <c r="I85" s="374"/>
      <c r="J85" s="374"/>
      <c r="K85" s="375">
        <v>0</v>
      </c>
      <c r="L85" s="375"/>
      <c r="M85" s="375"/>
      <c r="N85" s="375"/>
      <c r="O85" s="374"/>
      <c r="P85" s="374"/>
      <c r="Q85" s="374"/>
      <c r="R85" s="374"/>
      <c r="S85" s="374"/>
      <c r="T85" s="374"/>
      <c r="U85" s="374"/>
      <c r="V85" s="374"/>
      <c r="W85" s="374"/>
      <c r="X85" s="374"/>
      <c r="Y85" s="374"/>
      <c r="Z85" s="84"/>
      <c r="AA85" s="66"/>
      <c r="AB85" s="54"/>
      <c r="AC85" s="54"/>
      <c r="AD85" s="54"/>
    </row>
    <row r="86" spans="1:30" outlineLevel="3" x14ac:dyDescent="0.25">
      <c r="A86" s="54"/>
      <c r="B86" s="63"/>
      <c r="C86" s="98">
        <f t="shared" si="0"/>
        <v>4</v>
      </c>
      <c r="D86" s="84"/>
      <c r="E86" s="79"/>
      <c r="F86" s="79" t="s">
        <v>2314</v>
      </c>
      <c r="G86" s="84"/>
      <c r="H86" s="374" t="s">
        <v>2292</v>
      </c>
      <c r="I86" s="374"/>
      <c r="J86" s="374"/>
      <c r="K86" s="375">
        <v>0</v>
      </c>
      <c r="L86" s="375"/>
      <c r="M86" s="375"/>
      <c r="N86" s="375"/>
      <c r="O86" s="374"/>
      <c r="P86" s="374"/>
      <c r="Q86" s="374"/>
      <c r="R86" s="374"/>
      <c r="S86" s="374"/>
      <c r="T86" s="374"/>
      <c r="U86" s="374"/>
      <c r="V86" s="374"/>
      <c r="W86" s="374"/>
      <c r="X86" s="374"/>
      <c r="Y86" s="374"/>
      <c r="Z86" s="84"/>
      <c r="AA86" s="66"/>
      <c r="AB86" s="54"/>
      <c r="AC86" s="54"/>
      <c r="AD86" s="54"/>
    </row>
    <row r="87" spans="1:30" outlineLevel="3" x14ac:dyDescent="0.25">
      <c r="A87" s="54"/>
      <c r="B87" s="63"/>
      <c r="C87" s="98">
        <f t="shared" si="0"/>
        <v>4</v>
      </c>
      <c r="D87" s="84"/>
      <c r="E87" s="79"/>
      <c r="F87" s="79" t="s">
        <v>2315</v>
      </c>
      <c r="G87" s="84"/>
      <c r="H87" s="374" t="s">
        <v>2468</v>
      </c>
      <c r="I87" s="374"/>
      <c r="J87" s="374"/>
      <c r="K87" s="375">
        <v>0</v>
      </c>
      <c r="L87" s="375"/>
      <c r="M87" s="375"/>
      <c r="N87" s="375"/>
      <c r="O87" s="374"/>
      <c r="P87" s="374"/>
      <c r="Q87" s="374"/>
      <c r="R87" s="374"/>
      <c r="S87" s="374"/>
      <c r="T87" s="374"/>
      <c r="U87" s="374"/>
      <c r="V87" s="374"/>
      <c r="W87" s="374"/>
      <c r="X87" s="374"/>
      <c r="Y87" s="374"/>
      <c r="Z87" s="84"/>
      <c r="AA87" s="66"/>
      <c r="AB87" s="54"/>
      <c r="AC87" s="54"/>
      <c r="AD87" s="54"/>
    </row>
    <row r="88" spans="1:30" outlineLevel="3" x14ac:dyDescent="0.25">
      <c r="A88" s="54"/>
      <c r="B88" s="63"/>
      <c r="C88" s="98">
        <f t="shared" si="0"/>
        <v>4</v>
      </c>
      <c r="D88" s="84"/>
      <c r="E88" s="79"/>
      <c r="F88" s="79" t="s">
        <v>2316</v>
      </c>
      <c r="G88" s="84"/>
      <c r="H88" s="374" t="s">
        <v>2295</v>
      </c>
      <c r="I88" s="374"/>
      <c r="J88" s="374"/>
      <c r="K88" s="375">
        <v>1.01E-3</v>
      </c>
      <c r="L88" s="375"/>
      <c r="M88" s="375"/>
      <c r="N88" s="375"/>
      <c r="O88" s="374"/>
      <c r="P88" s="374"/>
      <c r="Q88" s="374"/>
      <c r="R88" s="374"/>
      <c r="S88" s="374"/>
      <c r="T88" s="374"/>
      <c r="U88" s="374"/>
      <c r="V88" s="374"/>
      <c r="W88" s="374"/>
      <c r="X88" s="374"/>
      <c r="Y88" s="374"/>
      <c r="Z88" s="84"/>
      <c r="AA88" s="66"/>
      <c r="AB88" s="54"/>
      <c r="AC88" s="54"/>
      <c r="AD88" s="54"/>
    </row>
    <row r="89" spans="1:30" outlineLevel="3" x14ac:dyDescent="0.25">
      <c r="A89" s="54"/>
      <c r="B89" s="63"/>
      <c r="C89" s="98">
        <f t="shared" si="0"/>
        <v>4</v>
      </c>
      <c r="D89" s="84"/>
      <c r="E89" s="79"/>
      <c r="F89" s="79" t="s">
        <v>2317</v>
      </c>
      <c r="G89" s="84"/>
      <c r="H89" s="374" t="s">
        <v>2469</v>
      </c>
      <c r="I89" s="374"/>
      <c r="J89" s="374"/>
      <c r="K89" s="375">
        <v>8.4000000000000003E-4</v>
      </c>
      <c r="L89" s="375"/>
      <c r="M89" s="375"/>
      <c r="N89" s="375"/>
      <c r="O89" s="374"/>
      <c r="P89" s="374"/>
      <c r="Q89" s="374"/>
      <c r="R89" s="374"/>
      <c r="S89" s="374"/>
      <c r="T89" s="374"/>
      <c r="U89" s="374"/>
      <c r="V89" s="374"/>
      <c r="W89" s="374"/>
      <c r="X89" s="374"/>
      <c r="Y89" s="374"/>
      <c r="Z89" s="84"/>
      <c r="AA89" s="66"/>
      <c r="AB89" s="54"/>
      <c r="AC89" s="54"/>
      <c r="AD89" s="54"/>
    </row>
    <row r="90" spans="1:30" outlineLevel="3" x14ac:dyDescent="0.25">
      <c r="A90" s="54"/>
      <c r="B90" s="63"/>
      <c r="C90" s="98">
        <f t="shared" si="0"/>
        <v>4</v>
      </c>
      <c r="D90" s="84"/>
      <c r="E90" s="79"/>
      <c r="F90" s="79" t="s">
        <v>2307</v>
      </c>
      <c r="G90" s="84"/>
      <c r="H90" s="374" t="s">
        <v>2472</v>
      </c>
      <c r="I90" s="374"/>
      <c r="J90" s="374"/>
      <c r="K90" s="375">
        <v>0</v>
      </c>
      <c r="L90" s="375"/>
      <c r="M90" s="375"/>
      <c r="N90" s="375"/>
      <c r="O90" s="374"/>
      <c r="P90" s="374"/>
      <c r="Q90" s="374"/>
      <c r="R90" s="374"/>
      <c r="S90" s="374"/>
      <c r="T90" s="374"/>
      <c r="U90" s="374"/>
      <c r="V90" s="374"/>
      <c r="W90" s="374"/>
      <c r="X90" s="374"/>
      <c r="Y90" s="374"/>
      <c r="Z90" s="84"/>
      <c r="AA90" s="66"/>
      <c r="AB90" s="54"/>
      <c r="AC90" s="54"/>
      <c r="AD90" s="54"/>
    </row>
    <row r="91" spans="1:30" outlineLevel="3" x14ac:dyDescent="0.25">
      <c r="A91" s="54"/>
      <c r="B91" s="63"/>
      <c r="C91" s="98">
        <f t="shared" si="0"/>
        <v>4</v>
      </c>
      <c r="D91" s="84"/>
      <c r="E91" s="79"/>
      <c r="F91" s="79" t="s">
        <v>2308</v>
      </c>
      <c r="G91" s="84"/>
      <c r="H91" s="272" t="s">
        <v>2473</v>
      </c>
      <c r="I91" s="272"/>
      <c r="J91" s="272"/>
      <c r="K91" s="376">
        <v>0</v>
      </c>
      <c r="L91" s="376"/>
      <c r="M91" s="376"/>
      <c r="N91" s="376"/>
      <c r="O91" s="272"/>
      <c r="P91" s="272"/>
      <c r="Q91" s="272"/>
      <c r="R91" s="272"/>
      <c r="S91" s="272"/>
      <c r="T91" s="272"/>
      <c r="U91" s="272"/>
      <c r="V91" s="272"/>
      <c r="W91" s="272"/>
      <c r="X91" s="272"/>
      <c r="Y91" s="272"/>
      <c r="Z91" s="84"/>
      <c r="AA91" s="66"/>
      <c r="AB91" s="54"/>
      <c r="AC91" s="54"/>
      <c r="AD91" s="54"/>
    </row>
    <row r="92" spans="1:30" outlineLevel="3" x14ac:dyDescent="0.25">
      <c r="A92" s="54"/>
      <c r="B92" s="63"/>
      <c r="C92" s="98">
        <f t="shared" si="0"/>
        <v>4</v>
      </c>
      <c r="D92" s="84"/>
      <c r="E92" s="79"/>
      <c r="F92" s="79" t="s">
        <v>2318</v>
      </c>
      <c r="G92" s="84"/>
      <c r="H92" s="372" t="s">
        <v>2319</v>
      </c>
      <c r="I92" s="372"/>
      <c r="J92" s="372"/>
      <c r="K92" s="373">
        <v>0</v>
      </c>
      <c r="L92" s="373"/>
      <c r="M92" s="373"/>
      <c r="N92" s="373"/>
      <c r="O92" s="372"/>
      <c r="P92" s="372"/>
      <c r="Q92" s="372"/>
      <c r="R92" s="372"/>
      <c r="S92" s="372"/>
      <c r="T92" s="372"/>
      <c r="U92" s="372"/>
      <c r="V92" s="372"/>
      <c r="W92" s="372"/>
      <c r="X92" s="372"/>
      <c r="Y92" s="372"/>
      <c r="Z92" s="84"/>
      <c r="AA92" s="66"/>
      <c r="AB92" s="54"/>
      <c r="AC92" s="54"/>
      <c r="AD92" s="54"/>
    </row>
    <row r="93" spans="1:30" outlineLevel="3" x14ac:dyDescent="0.25">
      <c r="A93" s="54"/>
      <c r="B93" s="63"/>
      <c r="C93" s="98">
        <f t="shared" si="0"/>
        <v>4</v>
      </c>
      <c r="D93" s="84"/>
      <c r="E93" s="79"/>
      <c r="F93" s="79" t="s">
        <v>2320</v>
      </c>
      <c r="G93" s="84"/>
      <c r="H93" s="374" t="s">
        <v>2467</v>
      </c>
      <c r="I93" s="374"/>
      <c r="J93" s="374"/>
      <c r="K93" s="375">
        <v>0</v>
      </c>
      <c r="L93" s="375"/>
      <c r="M93" s="375"/>
      <c r="N93" s="375"/>
      <c r="O93" s="374"/>
      <c r="P93" s="374"/>
      <c r="Q93" s="374"/>
      <c r="R93" s="374"/>
      <c r="S93" s="374"/>
      <c r="T93" s="374"/>
      <c r="U93" s="374"/>
      <c r="V93" s="374"/>
      <c r="W93" s="374"/>
      <c r="X93" s="374"/>
      <c r="Y93" s="374"/>
      <c r="Z93" s="84"/>
      <c r="AA93" s="66"/>
      <c r="AB93" s="54"/>
      <c r="AC93" s="54"/>
      <c r="AD93" s="54"/>
    </row>
    <row r="94" spans="1:30" outlineLevel="3" x14ac:dyDescent="0.25">
      <c r="A94" s="54"/>
      <c r="B94" s="63"/>
      <c r="C94" s="98">
        <f t="shared" si="0"/>
        <v>4</v>
      </c>
      <c r="D94" s="84"/>
      <c r="E94" s="79"/>
      <c r="F94" s="79" t="s">
        <v>2321</v>
      </c>
      <c r="G94" s="84"/>
      <c r="H94" s="374" t="s">
        <v>2292</v>
      </c>
      <c r="I94" s="374"/>
      <c r="J94" s="374"/>
      <c r="K94" s="375">
        <v>0</v>
      </c>
      <c r="L94" s="375"/>
      <c r="M94" s="375"/>
      <c r="N94" s="375"/>
      <c r="O94" s="374"/>
      <c r="P94" s="374"/>
      <c r="Q94" s="374"/>
      <c r="R94" s="374"/>
      <c r="S94" s="374"/>
      <c r="T94" s="374"/>
      <c r="U94" s="374"/>
      <c r="V94" s="374"/>
      <c r="W94" s="374"/>
      <c r="X94" s="374"/>
      <c r="Y94" s="374"/>
      <c r="Z94" s="84"/>
      <c r="AA94" s="66"/>
      <c r="AB94" s="54"/>
      <c r="AC94" s="54"/>
      <c r="AD94" s="54"/>
    </row>
    <row r="95" spans="1:30" outlineLevel="3" x14ac:dyDescent="0.25">
      <c r="A95" s="54"/>
      <c r="B95" s="63"/>
      <c r="C95" s="98">
        <f t="shared" si="0"/>
        <v>4</v>
      </c>
      <c r="D95" s="84"/>
      <c r="E95" s="79"/>
      <c r="F95" s="79" t="s">
        <v>2322</v>
      </c>
      <c r="G95" s="84"/>
      <c r="H95" s="374" t="s">
        <v>2468</v>
      </c>
      <c r="I95" s="374"/>
      <c r="J95" s="374"/>
      <c r="K95" s="375">
        <v>0</v>
      </c>
      <c r="L95" s="375"/>
      <c r="M95" s="375"/>
      <c r="N95" s="375"/>
      <c r="O95" s="374"/>
      <c r="P95" s="374"/>
      <c r="Q95" s="374"/>
      <c r="R95" s="374"/>
      <c r="S95" s="374"/>
      <c r="T95" s="374"/>
      <c r="U95" s="374"/>
      <c r="V95" s="374"/>
      <c r="W95" s="374"/>
      <c r="X95" s="374"/>
      <c r="Y95" s="374"/>
      <c r="Z95" s="84"/>
      <c r="AA95" s="66"/>
      <c r="AB95" s="54"/>
      <c r="AC95" s="54"/>
      <c r="AD95" s="54"/>
    </row>
    <row r="96" spans="1:30" outlineLevel="3" x14ac:dyDescent="0.25">
      <c r="A96" s="54"/>
      <c r="B96" s="63"/>
      <c r="C96" s="98">
        <f t="shared" si="0"/>
        <v>4</v>
      </c>
      <c r="D96" s="84"/>
      <c r="E96" s="79"/>
      <c r="F96" s="79" t="s">
        <v>2323</v>
      </c>
      <c r="G96" s="84"/>
      <c r="H96" s="374" t="s">
        <v>2295</v>
      </c>
      <c r="I96" s="374"/>
      <c r="J96" s="374"/>
      <c r="K96" s="375">
        <v>-0.46</v>
      </c>
      <c r="L96" s="375"/>
      <c r="M96" s="375"/>
      <c r="N96" s="375"/>
      <c r="O96" s="374"/>
      <c r="P96" s="374"/>
      <c r="Q96" s="374"/>
      <c r="R96" s="374"/>
      <c r="S96" s="374"/>
      <c r="T96" s="374"/>
      <c r="U96" s="374"/>
      <c r="V96" s="374"/>
      <c r="W96" s="374"/>
      <c r="X96" s="374"/>
      <c r="Y96" s="374"/>
      <c r="Z96" s="84"/>
      <c r="AA96" s="66"/>
      <c r="AB96" s="54"/>
      <c r="AC96" s="54"/>
      <c r="AD96" s="54"/>
    </row>
    <row r="97" spans="1:30" outlineLevel="3" x14ac:dyDescent="0.25">
      <c r="A97" s="54"/>
      <c r="B97" s="63"/>
      <c r="C97" s="98">
        <f t="shared" si="0"/>
        <v>4</v>
      </c>
      <c r="D97" s="84"/>
      <c r="E97" s="79"/>
      <c r="F97" s="79" t="s">
        <v>2324</v>
      </c>
      <c r="G97" s="84"/>
      <c r="H97" s="374" t="s">
        <v>2469</v>
      </c>
      <c r="I97" s="374"/>
      <c r="J97" s="374"/>
      <c r="K97" s="375">
        <v>-0.22</v>
      </c>
      <c r="L97" s="375"/>
      <c r="M97" s="375"/>
      <c r="N97" s="375"/>
      <c r="O97" s="374"/>
      <c r="P97" s="374"/>
      <c r="Q97" s="374"/>
      <c r="R97" s="374"/>
      <c r="S97" s="374"/>
      <c r="T97" s="374"/>
      <c r="U97" s="374"/>
      <c r="V97" s="374"/>
      <c r="W97" s="374"/>
      <c r="X97" s="374"/>
      <c r="Y97" s="374"/>
      <c r="Z97" s="84"/>
      <c r="AA97" s="66"/>
      <c r="AB97" s="54"/>
      <c r="AC97" s="54"/>
      <c r="AD97" s="54"/>
    </row>
    <row r="98" spans="1:30" outlineLevel="3" x14ac:dyDescent="0.25">
      <c r="A98" s="54"/>
      <c r="B98" s="63"/>
      <c r="C98" s="98">
        <f t="shared" si="0"/>
        <v>4</v>
      </c>
      <c r="D98" s="84"/>
      <c r="E98" s="79"/>
      <c r="F98" s="79" t="s">
        <v>2307</v>
      </c>
      <c r="G98" s="84"/>
      <c r="H98" s="374" t="s">
        <v>2472</v>
      </c>
      <c r="I98" s="374"/>
      <c r="J98" s="374"/>
      <c r="K98" s="375">
        <v>0</v>
      </c>
      <c r="L98" s="375"/>
      <c r="M98" s="375"/>
      <c r="N98" s="375"/>
      <c r="O98" s="374"/>
      <c r="P98" s="374"/>
      <c r="Q98" s="374"/>
      <c r="R98" s="374"/>
      <c r="S98" s="374"/>
      <c r="T98" s="374"/>
      <c r="U98" s="374"/>
      <c r="V98" s="374"/>
      <c r="W98" s="374"/>
      <c r="X98" s="374"/>
      <c r="Y98" s="374"/>
      <c r="Z98" s="84"/>
      <c r="AA98" s="66"/>
      <c r="AB98" s="54"/>
      <c r="AC98" s="54"/>
      <c r="AD98" s="54"/>
    </row>
    <row r="99" spans="1:30" outlineLevel="3" x14ac:dyDescent="0.25">
      <c r="A99" s="54"/>
      <c r="B99" s="63"/>
      <c r="C99" s="98">
        <f t="shared" si="0"/>
        <v>4</v>
      </c>
      <c r="D99" s="84"/>
      <c r="E99" s="79"/>
      <c r="F99" s="79" t="s">
        <v>2308</v>
      </c>
      <c r="G99" s="84"/>
      <c r="H99" s="272" t="s">
        <v>2473</v>
      </c>
      <c r="I99" s="272"/>
      <c r="J99" s="272"/>
      <c r="K99" s="376">
        <v>0</v>
      </c>
      <c r="L99" s="376"/>
      <c r="M99" s="376"/>
      <c r="N99" s="376"/>
      <c r="O99" s="272"/>
      <c r="P99" s="272"/>
      <c r="Q99" s="272"/>
      <c r="R99" s="272"/>
      <c r="S99" s="272"/>
      <c r="T99" s="272"/>
      <c r="U99" s="272"/>
      <c r="V99" s="272"/>
      <c r="W99" s="272"/>
      <c r="X99" s="272"/>
      <c r="Y99" s="272"/>
      <c r="Z99" s="84"/>
      <c r="AA99" s="66"/>
      <c r="AB99" s="54"/>
      <c r="AC99" s="54"/>
      <c r="AD99" s="54"/>
    </row>
    <row r="100" spans="1:30" outlineLevel="3" x14ac:dyDescent="0.25">
      <c r="A100" s="54"/>
      <c r="B100" s="63"/>
      <c r="C100" s="98">
        <f t="shared" si="0"/>
        <v>4</v>
      </c>
      <c r="D100" s="84"/>
      <c r="E100" s="79"/>
      <c r="F100" s="79" t="s">
        <v>2325</v>
      </c>
      <c r="G100" s="84"/>
      <c r="H100" s="372" t="s">
        <v>2326</v>
      </c>
      <c r="I100" s="372"/>
      <c r="J100" s="372"/>
      <c r="K100" s="373">
        <v>0</v>
      </c>
      <c r="L100" s="373"/>
      <c r="M100" s="373"/>
      <c r="N100" s="373"/>
      <c r="O100" s="372"/>
      <c r="P100" s="372"/>
      <c r="Q100" s="372"/>
      <c r="R100" s="372"/>
      <c r="S100" s="372"/>
      <c r="T100" s="372"/>
      <c r="U100" s="372"/>
      <c r="V100" s="372"/>
      <c r="W100" s="372"/>
      <c r="X100" s="372"/>
      <c r="Y100" s="372"/>
      <c r="Z100" s="84"/>
      <c r="AA100" s="66"/>
      <c r="AB100" s="54"/>
      <c r="AC100" s="54"/>
      <c r="AD100" s="54"/>
    </row>
    <row r="101" spans="1:30" outlineLevel="3" x14ac:dyDescent="0.25">
      <c r="A101" s="54"/>
      <c r="B101" s="63"/>
      <c r="C101" s="98">
        <f t="shared" si="0"/>
        <v>4</v>
      </c>
      <c r="D101" s="84"/>
      <c r="E101" s="79"/>
      <c r="F101" s="79" t="s">
        <v>2327</v>
      </c>
      <c r="G101" s="84"/>
      <c r="H101" s="374" t="s">
        <v>2467</v>
      </c>
      <c r="I101" s="374"/>
      <c r="J101" s="374"/>
      <c r="K101" s="375">
        <v>0</v>
      </c>
      <c r="L101" s="375"/>
      <c r="M101" s="375"/>
      <c r="N101" s="375"/>
      <c r="O101" s="374"/>
      <c r="P101" s="374"/>
      <c r="Q101" s="374"/>
      <c r="R101" s="374"/>
      <c r="S101" s="374"/>
      <c r="T101" s="374"/>
      <c r="U101" s="374"/>
      <c r="V101" s="374"/>
      <c r="W101" s="374"/>
      <c r="X101" s="374"/>
      <c r="Y101" s="374"/>
      <c r="Z101" s="84"/>
      <c r="AA101" s="66"/>
      <c r="AB101" s="54"/>
      <c r="AC101" s="54"/>
      <c r="AD101" s="54"/>
    </row>
    <row r="102" spans="1:30" outlineLevel="3" x14ac:dyDescent="0.25">
      <c r="A102" s="54"/>
      <c r="B102" s="63"/>
      <c r="C102" s="98">
        <f t="shared" si="0"/>
        <v>4</v>
      </c>
      <c r="D102" s="84"/>
      <c r="E102" s="79"/>
      <c r="F102" s="79" t="s">
        <v>2328</v>
      </c>
      <c r="G102" s="84"/>
      <c r="H102" s="374" t="s">
        <v>2292</v>
      </c>
      <c r="I102" s="374"/>
      <c r="J102" s="374"/>
      <c r="K102" s="375">
        <v>0</v>
      </c>
      <c r="L102" s="375"/>
      <c r="M102" s="375"/>
      <c r="N102" s="375"/>
      <c r="O102" s="374"/>
      <c r="P102" s="374"/>
      <c r="Q102" s="374"/>
      <c r="R102" s="374"/>
      <c r="S102" s="374"/>
      <c r="T102" s="374"/>
      <c r="U102" s="374"/>
      <c r="V102" s="374"/>
      <c r="W102" s="374"/>
      <c r="X102" s="374"/>
      <c r="Y102" s="374"/>
      <c r="Z102" s="84"/>
      <c r="AA102" s="66"/>
      <c r="AB102" s="54"/>
      <c r="AC102" s="54"/>
      <c r="AD102" s="54"/>
    </row>
    <row r="103" spans="1:30" outlineLevel="3" x14ac:dyDescent="0.25">
      <c r="A103" s="54"/>
      <c r="B103" s="63"/>
      <c r="C103" s="98">
        <f t="shared" si="0"/>
        <v>4</v>
      </c>
      <c r="D103" s="84"/>
      <c r="E103" s="79"/>
      <c r="F103" s="79" t="s">
        <v>2329</v>
      </c>
      <c r="G103" s="84"/>
      <c r="H103" s="374" t="s">
        <v>2468</v>
      </c>
      <c r="I103" s="374"/>
      <c r="J103" s="374"/>
      <c r="K103" s="375">
        <v>0</v>
      </c>
      <c r="L103" s="375"/>
      <c r="M103" s="375"/>
      <c r="N103" s="375"/>
      <c r="O103" s="374"/>
      <c r="P103" s="374"/>
      <c r="Q103" s="374"/>
      <c r="R103" s="374"/>
      <c r="S103" s="374"/>
      <c r="T103" s="374"/>
      <c r="U103" s="374"/>
      <c r="V103" s="374"/>
      <c r="W103" s="374"/>
      <c r="X103" s="374"/>
      <c r="Y103" s="374"/>
      <c r="Z103" s="84"/>
      <c r="AA103" s="66"/>
      <c r="AB103" s="54"/>
      <c r="AC103" s="54"/>
      <c r="AD103" s="54"/>
    </row>
    <row r="104" spans="1:30" outlineLevel="3" x14ac:dyDescent="0.25">
      <c r="A104" s="54"/>
      <c r="B104" s="63"/>
      <c r="C104" s="98">
        <f t="shared" si="0"/>
        <v>4</v>
      </c>
      <c r="D104" s="84"/>
      <c r="E104" s="79"/>
      <c r="F104" s="79" t="s">
        <v>2330</v>
      </c>
      <c r="G104" s="84"/>
      <c r="H104" s="374" t="s">
        <v>2295</v>
      </c>
      <c r="I104" s="374"/>
      <c r="J104" s="374"/>
      <c r="K104" s="375">
        <v>-2.9999999999999997E-4</v>
      </c>
      <c r="L104" s="375"/>
      <c r="M104" s="375"/>
      <c r="N104" s="375"/>
      <c r="O104" s="374"/>
      <c r="P104" s="374"/>
      <c r="Q104" s="374"/>
      <c r="R104" s="374"/>
      <c r="S104" s="374"/>
      <c r="T104" s="374"/>
      <c r="U104" s="374"/>
      <c r="V104" s="374"/>
      <c r="W104" s="374"/>
      <c r="X104" s="374"/>
      <c r="Y104" s="374"/>
      <c r="Z104" s="84"/>
      <c r="AA104" s="66"/>
      <c r="AB104" s="54"/>
      <c r="AC104" s="54"/>
      <c r="AD104" s="54"/>
    </row>
    <row r="105" spans="1:30" outlineLevel="3" x14ac:dyDescent="0.25">
      <c r="A105" s="54"/>
      <c r="B105" s="63"/>
      <c r="C105" s="98">
        <f t="shared" si="0"/>
        <v>4</v>
      </c>
      <c r="D105" s="84"/>
      <c r="E105" s="79"/>
      <c r="F105" s="79" t="s">
        <v>2331</v>
      </c>
      <c r="G105" s="84"/>
      <c r="H105" s="374" t="s">
        <v>2469</v>
      </c>
      <c r="I105" s="374"/>
      <c r="J105" s="374"/>
      <c r="K105" s="375">
        <v>-2.4000000000000001E-4</v>
      </c>
      <c r="L105" s="375"/>
      <c r="M105" s="375"/>
      <c r="N105" s="375"/>
      <c r="O105" s="374"/>
      <c r="P105" s="374"/>
      <c r="Q105" s="374"/>
      <c r="R105" s="374"/>
      <c r="S105" s="374"/>
      <c r="T105" s="374"/>
      <c r="U105" s="374"/>
      <c r="V105" s="374"/>
      <c r="W105" s="374"/>
      <c r="X105" s="374"/>
      <c r="Y105" s="374"/>
      <c r="Z105" s="84"/>
      <c r="AA105" s="66"/>
      <c r="AB105" s="54"/>
      <c r="AC105" s="54"/>
      <c r="AD105" s="54"/>
    </row>
    <row r="106" spans="1:30" outlineLevel="3" x14ac:dyDescent="0.25">
      <c r="A106" s="54"/>
      <c r="B106" s="63"/>
      <c r="C106" s="98">
        <f t="shared" si="0"/>
        <v>4</v>
      </c>
      <c r="D106" s="84"/>
      <c r="E106" s="79"/>
      <c r="F106" s="79" t="s">
        <v>2307</v>
      </c>
      <c r="G106" s="84"/>
      <c r="H106" s="374" t="s">
        <v>2472</v>
      </c>
      <c r="I106" s="374"/>
      <c r="J106" s="374"/>
      <c r="K106" s="375">
        <v>0</v>
      </c>
      <c r="L106" s="375"/>
      <c r="M106" s="375"/>
      <c r="N106" s="375"/>
      <c r="O106" s="374"/>
      <c r="P106" s="374"/>
      <c r="Q106" s="374"/>
      <c r="R106" s="374"/>
      <c r="S106" s="374"/>
      <c r="T106" s="374"/>
      <c r="U106" s="374"/>
      <c r="V106" s="374"/>
      <c r="W106" s="374"/>
      <c r="X106" s="374"/>
      <c r="Y106" s="374"/>
      <c r="Z106" s="84"/>
      <c r="AA106" s="66"/>
      <c r="AB106" s="54"/>
      <c r="AC106" s="54"/>
      <c r="AD106" s="54"/>
    </row>
    <row r="107" spans="1:30" outlineLevel="3" x14ac:dyDescent="0.25">
      <c r="A107" s="54"/>
      <c r="B107" s="63"/>
      <c r="C107" s="98">
        <f t="shared" si="0"/>
        <v>4</v>
      </c>
      <c r="D107" s="84"/>
      <c r="E107" s="79"/>
      <c r="F107" s="79" t="s">
        <v>2308</v>
      </c>
      <c r="G107" s="84"/>
      <c r="H107" s="272" t="s">
        <v>2473</v>
      </c>
      <c r="I107" s="272"/>
      <c r="J107" s="272"/>
      <c r="K107" s="376">
        <v>0</v>
      </c>
      <c r="L107" s="376"/>
      <c r="M107" s="376"/>
      <c r="N107" s="376"/>
      <c r="O107" s="272"/>
      <c r="P107" s="272"/>
      <c r="Q107" s="272"/>
      <c r="R107" s="272"/>
      <c r="S107" s="272"/>
      <c r="T107" s="272"/>
      <c r="U107" s="272"/>
      <c r="V107" s="272"/>
      <c r="W107" s="272"/>
      <c r="X107" s="272"/>
      <c r="Y107" s="272"/>
      <c r="Z107" s="84"/>
      <c r="AA107" s="66"/>
      <c r="AB107" s="54"/>
      <c r="AC107" s="54"/>
      <c r="AD107" s="54"/>
    </row>
    <row r="108" spans="1:30" outlineLevel="3" x14ac:dyDescent="0.25">
      <c r="A108" s="54"/>
      <c r="B108" s="63"/>
      <c r="C108" s="98">
        <f t="shared" si="0"/>
        <v>4</v>
      </c>
      <c r="D108" s="84"/>
      <c r="E108" s="79"/>
      <c r="F108" s="79" t="s">
        <v>2332</v>
      </c>
      <c r="G108" s="84"/>
      <c r="H108" s="372" t="s">
        <v>2333</v>
      </c>
      <c r="I108" s="372"/>
      <c r="J108" s="372"/>
      <c r="K108" s="373">
        <v>-100</v>
      </c>
      <c r="L108" s="373"/>
      <c r="M108" s="373"/>
      <c r="N108" s="373"/>
      <c r="O108" s="372"/>
      <c r="P108" s="372"/>
      <c r="Q108" s="372"/>
      <c r="R108" s="372"/>
      <c r="S108" s="372"/>
      <c r="T108" s="372"/>
      <c r="U108" s="372"/>
      <c r="V108" s="372"/>
      <c r="W108" s="372"/>
      <c r="X108" s="372"/>
      <c r="Y108" s="372"/>
      <c r="Z108" s="84"/>
      <c r="AA108" s="66"/>
      <c r="AB108" s="54"/>
      <c r="AC108" s="54"/>
      <c r="AD108" s="54"/>
    </row>
    <row r="109" spans="1:30" outlineLevel="3" x14ac:dyDescent="0.25">
      <c r="A109" s="54"/>
      <c r="B109" s="63"/>
      <c r="C109" s="98">
        <f t="shared" si="0"/>
        <v>4</v>
      </c>
      <c r="D109" s="84"/>
      <c r="E109" s="79"/>
      <c r="F109" s="79" t="s">
        <v>2334</v>
      </c>
      <c r="G109" s="84"/>
      <c r="H109" s="374" t="s">
        <v>2467</v>
      </c>
      <c r="I109" s="374"/>
      <c r="J109" s="374"/>
      <c r="K109" s="375">
        <v>-100</v>
      </c>
      <c r="L109" s="375"/>
      <c r="M109" s="375"/>
      <c r="N109" s="375"/>
      <c r="O109" s="374"/>
      <c r="P109" s="374"/>
      <c r="Q109" s="374"/>
      <c r="R109" s="374"/>
      <c r="S109" s="374"/>
      <c r="T109" s="374"/>
      <c r="U109" s="374"/>
      <c r="V109" s="374"/>
      <c r="W109" s="374"/>
      <c r="X109" s="374"/>
      <c r="Y109" s="374"/>
      <c r="Z109" s="84"/>
      <c r="AA109" s="66"/>
      <c r="AB109" s="54"/>
      <c r="AC109" s="54"/>
      <c r="AD109" s="54"/>
    </row>
    <row r="110" spans="1:30" outlineLevel="3" x14ac:dyDescent="0.25">
      <c r="A110" s="54"/>
      <c r="B110" s="63"/>
      <c r="C110" s="98">
        <f t="shared" si="0"/>
        <v>4</v>
      </c>
      <c r="D110" s="84"/>
      <c r="E110" s="79"/>
      <c r="F110" s="79" t="s">
        <v>2335</v>
      </c>
      <c r="G110" s="84"/>
      <c r="H110" s="374" t="s">
        <v>2292</v>
      </c>
      <c r="I110" s="374"/>
      <c r="J110" s="374"/>
      <c r="K110" s="375">
        <v>-100</v>
      </c>
      <c r="L110" s="375"/>
      <c r="M110" s="375"/>
      <c r="N110" s="375"/>
      <c r="O110" s="374"/>
      <c r="P110" s="374"/>
      <c r="Q110" s="374"/>
      <c r="R110" s="374"/>
      <c r="S110" s="374"/>
      <c r="T110" s="374"/>
      <c r="U110" s="374"/>
      <c r="V110" s="374"/>
      <c r="W110" s="374"/>
      <c r="X110" s="374"/>
      <c r="Y110" s="374"/>
      <c r="Z110" s="84"/>
      <c r="AA110" s="66"/>
      <c r="AB110" s="54"/>
      <c r="AC110" s="54"/>
      <c r="AD110" s="54"/>
    </row>
    <row r="111" spans="1:30" outlineLevel="3" x14ac:dyDescent="0.25">
      <c r="A111" s="54"/>
      <c r="B111" s="63"/>
      <c r="C111" s="98">
        <f t="shared" si="0"/>
        <v>4</v>
      </c>
      <c r="D111" s="84"/>
      <c r="E111" s="79"/>
      <c r="F111" s="79" t="s">
        <v>2336</v>
      </c>
      <c r="G111" s="84"/>
      <c r="H111" s="374" t="s">
        <v>2468</v>
      </c>
      <c r="I111" s="374"/>
      <c r="J111" s="374"/>
      <c r="K111" s="375">
        <v>-100</v>
      </c>
      <c r="L111" s="375"/>
      <c r="M111" s="375"/>
      <c r="N111" s="375"/>
      <c r="O111" s="374"/>
      <c r="P111" s="374"/>
      <c r="Q111" s="374"/>
      <c r="R111" s="374"/>
      <c r="S111" s="374"/>
      <c r="T111" s="374"/>
      <c r="U111" s="374"/>
      <c r="V111" s="374"/>
      <c r="W111" s="374"/>
      <c r="X111" s="374"/>
      <c r="Y111" s="374"/>
      <c r="Z111" s="84"/>
      <c r="AA111" s="66"/>
      <c r="AB111" s="54"/>
      <c r="AC111" s="54"/>
      <c r="AD111" s="54"/>
    </row>
    <row r="112" spans="1:30" outlineLevel="3" x14ac:dyDescent="0.25">
      <c r="A112" s="54"/>
      <c r="B112" s="63"/>
      <c r="C112" s="98">
        <f t="shared" si="0"/>
        <v>4</v>
      </c>
      <c r="D112" s="84"/>
      <c r="E112" s="79"/>
      <c r="F112" s="79" t="s">
        <v>2337</v>
      </c>
      <c r="G112" s="84"/>
      <c r="H112" s="374" t="s">
        <v>2295</v>
      </c>
      <c r="I112" s="374"/>
      <c r="J112" s="374"/>
      <c r="K112" s="375">
        <v>2.4</v>
      </c>
      <c r="L112" s="375"/>
      <c r="M112" s="375"/>
      <c r="N112" s="375"/>
      <c r="O112" s="374"/>
      <c r="P112" s="374"/>
      <c r="Q112" s="374"/>
      <c r="R112" s="374"/>
      <c r="S112" s="374"/>
      <c r="T112" s="374"/>
      <c r="U112" s="374"/>
      <c r="V112" s="374"/>
      <c r="W112" s="374"/>
      <c r="X112" s="374"/>
      <c r="Y112" s="374"/>
      <c r="Z112" s="84"/>
      <c r="AA112" s="66"/>
      <c r="AB112" s="54"/>
      <c r="AC112" s="54"/>
      <c r="AD112" s="54"/>
    </row>
    <row r="113" spans="1:30" outlineLevel="3" x14ac:dyDescent="0.25">
      <c r="A113" s="54"/>
      <c r="B113" s="63"/>
      <c r="C113" s="98">
        <f t="shared" si="0"/>
        <v>4</v>
      </c>
      <c r="D113" s="84"/>
      <c r="E113" s="79"/>
      <c r="F113" s="79" t="s">
        <v>2338</v>
      </c>
      <c r="G113" s="84"/>
      <c r="H113" s="374" t="s">
        <v>2469</v>
      </c>
      <c r="I113" s="374"/>
      <c r="J113" s="374"/>
      <c r="K113" s="375">
        <v>1.91</v>
      </c>
      <c r="L113" s="375"/>
      <c r="M113" s="375"/>
      <c r="N113" s="375"/>
      <c r="O113" s="374"/>
      <c r="P113" s="374"/>
      <c r="Q113" s="374"/>
      <c r="R113" s="374"/>
      <c r="S113" s="374"/>
      <c r="T113" s="374"/>
      <c r="U113" s="374"/>
      <c r="V113" s="374"/>
      <c r="W113" s="374"/>
      <c r="X113" s="374"/>
      <c r="Y113" s="374"/>
      <c r="Z113" s="84"/>
      <c r="AA113" s="66"/>
      <c r="AB113" s="54"/>
      <c r="AC113" s="54"/>
      <c r="AD113" s="54"/>
    </row>
    <row r="114" spans="1:30" outlineLevel="3" x14ac:dyDescent="0.25">
      <c r="A114" s="54"/>
      <c r="B114" s="63"/>
      <c r="C114" s="98">
        <f t="shared" si="0"/>
        <v>4</v>
      </c>
      <c r="D114" s="84"/>
      <c r="E114" s="79"/>
      <c r="F114" s="79" t="s">
        <v>2307</v>
      </c>
      <c r="G114" s="84"/>
      <c r="H114" s="374" t="s">
        <v>2472</v>
      </c>
      <c r="I114" s="374"/>
      <c r="J114" s="374"/>
      <c r="K114" s="375">
        <v>-100</v>
      </c>
      <c r="L114" s="375"/>
      <c r="M114" s="375"/>
      <c r="N114" s="375"/>
      <c r="O114" s="374"/>
      <c r="P114" s="374"/>
      <c r="Q114" s="374"/>
      <c r="R114" s="374"/>
      <c r="S114" s="374"/>
      <c r="T114" s="374"/>
      <c r="U114" s="374"/>
      <c r="V114" s="374"/>
      <c r="W114" s="374"/>
      <c r="X114" s="374"/>
      <c r="Y114" s="374"/>
      <c r="Z114" s="84"/>
      <c r="AA114" s="66"/>
      <c r="AB114" s="54"/>
      <c r="AC114" s="54"/>
      <c r="AD114" s="54"/>
    </row>
    <row r="115" spans="1:30" outlineLevel="3" x14ac:dyDescent="0.25">
      <c r="A115" s="54"/>
      <c r="B115" s="63"/>
      <c r="C115" s="98">
        <f t="shared" si="0"/>
        <v>4</v>
      </c>
      <c r="D115" s="84"/>
      <c r="E115" s="79"/>
      <c r="F115" s="79" t="s">
        <v>2308</v>
      </c>
      <c r="G115" s="84"/>
      <c r="H115" s="272" t="s">
        <v>2473</v>
      </c>
      <c r="I115" s="272"/>
      <c r="J115" s="272"/>
      <c r="K115" s="376">
        <v>-100</v>
      </c>
      <c r="L115" s="376"/>
      <c r="M115" s="376"/>
      <c r="N115" s="376"/>
      <c r="O115" s="272"/>
      <c r="P115" s="272"/>
      <c r="Q115" s="272"/>
      <c r="R115" s="272"/>
      <c r="S115" s="272"/>
      <c r="T115" s="272"/>
      <c r="U115" s="272"/>
      <c r="V115" s="272"/>
      <c r="W115" s="272"/>
      <c r="X115" s="272"/>
      <c r="Y115" s="272"/>
      <c r="Z115" s="84"/>
      <c r="AA115" s="66"/>
      <c r="AB115" s="54"/>
      <c r="AC115" s="54"/>
      <c r="AD115" s="54"/>
    </row>
    <row r="116" spans="1:30" outlineLevel="3" x14ac:dyDescent="0.25">
      <c r="A116" s="54"/>
      <c r="B116" s="63"/>
      <c r="C116" s="98">
        <f t="shared" si="0"/>
        <v>4</v>
      </c>
      <c r="D116" s="84"/>
      <c r="E116" s="79"/>
      <c r="F116" s="79" t="s">
        <v>2339</v>
      </c>
      <c r="G116" s="84"/>
      <c r="H116" s="372" t="s">
        <v>2340</v>
      </c>
      <c r="I116" s="372" t="s">
        <v>2341</v>
      </c>
      <c r="J116" s="372"/>
      <c r="K116" s="373">
        <f>30/1000</f>
        <v>0.03</v>
      </c>
      <c r="L116" s="373"/>
      <c r="M116" s="373"/>
      <c r="N116" s="373"/>
      <c r="O116" s="372"/>
      <c r="P116" s="372"/>
      <c r="Q116" s="372"/>
      <c r="R116" s="372"/>
      <c r="S116" s="372"/>
      <c r="T116" s="372"/>
      <c r="U116" s="372"/>
      <c r="V116" s="372"/>
      <c r="W116" s="372"/>
      <c r="X116" s="372"/>
      <c r="Y116" s="372"/>
      <c r="Z116" s="84"/>
      <c r="AA116" s="66"/>
      <c r="AB116" s="54"/>
      <c r="AC116" s="54"/>
      <c r="AD116" s="54"/>
    </row>
    <row r="117" spans="1:30" outlineLevel="3" x14ac:dyDescent="0.25">
      <c r="A117" s="54"/>
      <c r="B117" s="63"/>
      <c r="C117" s="98">
        <f t="shared" si="0"/>
        <v>4</v>
      </c>
      <c r="D117" s="84"/>
      <c r="E117" s="79"/>
      <c r="F117" s="79" t="s">
        <v>2342</v>
      </c>
      <c r="G117" s="84"/>
      <c r="H117" s="374" t="s">
        <v>2467</v>
      </c>
      <c r="I117" s="374" t="s">
        <v>2341</v>
      </c>
      <c r="J117" s="374"/>
      <c r="K117" s="375">
        <f>30/1000</f>
        <v>0.03</v>
      </c>
      <c r="L117" s="375"/>
      <c r="M117" s="375"/>
      <c r="N117" s="375"/>
      <c r="O117" s="374"/>
      <c r="P117" s="374"/>
      <c r="Q117" s="374"/>
      <c r="R117" s="374"/>
      <c r="S117" s="374"/>
      <c r="T117" s="374"/>
      <c r="U117" s="374"/>
      <c r="V117" s="374"/>
      <c r="W117" s="374"/>
      <c r="X117" s="374"/>
      <c r="Y117" s="374"/>
      <c r="Z117" s="84"/>
      <c r="AA117" s="66"/>
      <c r="AB117" s="54"/>
      <c r="AC117" s="54"/>
      <c r="AD117" s="54"/>
    </row>
    <row r="118" spans="1:30" outlineLevel="3" x14ac:dyDescent="0.25">
      <c r="A118" s="54"/>
      <c r="B118" s="63"/>
      <c r="C118" s="98">
        <f t="shared" si="0"/>
        <v>4</v>
      </c>
      <c r="D118" s="84"/>
      <c r="E118" s="79"/>
      <c r="F118" s="79" t="s">
        <v>2343</v>
      </c>
      <c r="G118" s="84"/>
      <c r="H118" s="374" t="s">
        <v>2292</v>
      </c>
      <c r="I118" s="374" t="s">
        <v>2341</v>
      </c>
      <c r="J118" s="374"/>
      <c r="K118" s="375">
        <v>4.9147000000000003E-2</v>
      </c>
      <c r="L118" s="375"/>
      <c r="M118" s="375"/>
      <c r="N118" s="375"/>
      <c r="O118" s="374"/>
      <c r="P118" s="374"/>
      <c r="Q118" s="374"/>
      <c r="R118" s="374"/>
      <c r="S118" s="374"/>
      <c r="T118" s="374"/>
      <c r="U118" s="374"/>
      <c r="V118" s="374"/>
      <c r="W118" s="374"/>
      <c r="X118" s="374"/>
      <c r="Y118" s="374"/>
      <c r="Z118" s="84"/>
      <c r="AA118" s="66"/>
      <c r="AB118" s="54"/>
      <c r="AC118" s="54"/>
      <c r="AD118" s="54"/>
    </row>
    <row r="119" spans="1:30" outlineLevel="3" x14ac:dyDescent="0.25">
      <c r="A119" s="54"/>
      <c r="B119" s="63"/>
      <c r="C119" s="98">
        <f t="shared" si="0"/>
        <v>4</v>
      </c>
      <c r="D119" s="84"/>
      <c r="E119" s="79"/>
      <c r="F119" s="79" t="s">
        <v>2344</v>
      </c>
      <c r="G119" s="84"/>
      <c r="H119" s="374" t="s">
        <v>2468</v>
      </c>
      <c r="I119" s="374" t="s">
        <v>2341</v>
      </c>
      <c r="J119" s="374"/>
      <c r="K119" s="375">
        <v>3.4518800000000002E-2</v>
      </c>
      <c r="L119" s="375"/>
      <c r="M119" s="375"/>
      <c r="N119" s="375"/>
      <c r="O119" s="374"/>
      <c r="P119" s="374"/>
      <c r="Q119" s="374"/>
      <c r="R119" s="374"/>
      <c r="S119" s="374"/>
      <c r="T119" s="374"/>
      <c r="U119" s="374"/>
      <c r="V119" s="374"/>
      <c r="W119" s="374"/>
      <c r="X119" s="374"/>
      <c r="Y119" s="374"/>
      <c r="Z119" s="84"/>
      <c r="AA119" s="66"/>
      <c r="AB119" s="54"/>
      <c r="AC119" s="54"/>
      <c r="AD119" s="54"/>
    </row>
    <row r="120" spans="1:30" outlineLevel="3" x14ac:dyDescent="0.25">
      <c r="A120" s="54"/>
      <c r="B120" s="63"/>
      <c r="C120" s="98">
        <f t="shared" si="0"/>
        <v>4</v>
      </c>
      <c r="D120" s="84"/>
      <c r="E120" s="79"/>
      <c r="F120" s="79" t="s">
        <v>2345</v>
      </c>
      <c r="G120" s="84"/>
      <c r="H120" s="374" t="s">
        <v>2295</v>
      </c>
      <c r="I120" s="374" t="s">
        <v>2341</v>
      </c>
      <c r="J120" s="374"/>
      <c r="K120" s="375">
        <v>0</v>
      </c>
      <c r="L120" s="375"/>
      <c r="M120" s="375"/>
      <c r="N120" s="375"/>
      <c r="O120" s="374"/>
      <c r="P120" s="374"/>
      <c r="Q120" s="374"/>
      <c r="R120" s="374"/>
      <c r="S120" s="374"/>
      <c r="T120" s="374"/>
      <c r="U120" s="374"/>
      <c r="V120" s="374"/>
      <c r="W120" s="374"/>
      <c r="X120" s="374"/>
      <c r="Y120" s="374"/>
      <c r="Z120" s="84"/>
      <c r="AA120" s="66"/>
      <c r="AB120" s="54"/>
      <c r="AC120" s="54"/>
      <c r="AD120" s="54"/>
    </row>
    <row r="121" spans="1:30" outlineLevel="3" x14ac:dyDescent="0.25">
      <c r="A121" s="54"/>
      <c r="B121" s="63"/>
      <c r="C121" s="98">
        <f t="shared" si="0"/>
        <v>4</v>
      </c>
      <c r="D121" s="84"/>
      <c r="E121" s="79"/>
      <c r="F121" s="79" t="s">
        <v>2346</v>
      </c>
      <c r="G121" s="84"/>
      <c r="H121" s="374" t="s">
        <v>2469</v>
      </c>
      <c r="I121" s="374" t="s">
        <v>2341</v>
      </c>
      <c r="J121" s="374"/>
      <c r="K121" s="375">
        <v>0</v>
      </c>
      <c r="L121" s="375"/>
      <c r="M121" s="375"/>
      <c r="N121" s="375"/>
      <c r="O121" s="374"/>
      <c r="P121" s="374"/>
      <c r="Q121" s="374"/>
      <c r="R121" s="374"/>
      <c r="S121" s="374"/>
      <c r="T121" s="374"/>
      <c r="U121" s="374"/>
      <c r="V121" s="374"/>
      <c r="W121" s="374"/>
      <c r="X121" s="374"/>
      <c r="Y121" s="374"/>
      <c r="Z121" s="84"/>
      <c r="AA121" s="66"/>
      <c r="AB121" s="54"/>
      <c r="AC121" s="54"/>
      <c r="AD121" s="54"/>
    </row>
    <row r="122" spans="1:30" outlineLevel="3" x14ac:dyDescent="0.25">
      <c r="A122" s="54"/>
      <c r="B122" s="63"/>
      <c r="C122" s="98">
        <f t="shared" si="0"/>
        <v>4</v>
      </c>
      <c r="D122" s="84"/>
      <c r="E122" s="79"/>
      <c r="F122" s="79" t="s">
        <v>2307</v>
      </c>
      <c r="G122" s="84"/>
      <c r="H122" s="374" t="s">
        <v>2472</v>
      </c>
      <c r="I122" s="374" t="s">
        <v>2341</v>
      </c>
      <c r="J122" s="374"/>
      <c r="K122" s="375">
        <f t="shared" ref="K122:K123" si="1">30/1000</f>
        <v>0.03</v>
      </c>
      <c r="L122" s="375"/>
      <c r="M122" s="375"/>
      <c r="N122" s="375"/>
      <c r="O122" s="374"/>
      <c r="P122" s="374"/>
      <c r="Q122" s="374"/>
      <c r="R122" s="374"/>
      <c r="S122" s="374"/>
      <c r="T122" s="374"/>
      <c r="U122" s="374"/>
      <c r="V122" s="374"/>
      <c r="W122" s="374"/>
      <c r="X122" s="374"/>
      <c r="Y122" s="374"/>
      <c r="Z122" s="84"/>
      <c r="AA122" s="66"/>
      <c r="AB122" s="54"/>
      <c r="AC122" s="54"/>
      <c r="AD122" s="54"/>
    </row>
    <row r="123" spans="1:30" outlineLevel="3" x14ac:dyDescent="0.25">
      <c r="A123" s="54"/>
      <c r="B123" s="63"/>
      <c r="C123" s="98">
        <f t="shared" si="0"/>
        <v>4</v>
      </c>
      <c r="D123" s="84"/>
      <c r="E123" s="79"/>
      <c r="F123" s="79" t="s">
        <v>2308</v>
      </c>
      <c r="G123" s="84"/>
      <c r="H123" s="272" t="s">
        <v>2473</v>
      </c>
      <c r="I123" s="272" t="s">
        <v>2341</v>
      </c>
      <c r="J123" s="272"/>
      <c r="K123" s="376">
        <f t="shared" si="1"/>
        <v>0.03</v>
      </c>
      <c r="L123" s="376"/>
      <c r="M123" s="376"/>
      <c r="N123" s="376"/>
      <c r="O123" s="272"/>
      <c r="P123" s="272"/>
      <c r="Q123" s="272"/>
      <c r="R123" s="272"/>
      <c r="S123" s="272"/>
      <c r="T123" s="272"/>
      <c r="U123" s="272"/>
      <c r="V123" s="272"/>
      <c r="W123" s="272"/>
      <c r="X123" s="272"/>
      <c r="Y123" s="272"/>
      <c r="Z123" s="84"/>
      <c r="AA123" s="66"/>
      <c r="AB123" s="54"/>
      <c r="AC123" s="54"/>
      <c r="AD123" s="54"/>
    </row>
    <row r="124" spans="1:30" outlineLevel="3" x14ac:dyDescent="0.25">
      <c r="A124" s="54"/>
      <c r="B124" s="63"/>
      <c r="C124" s="98">
        <f t="shared" si="0"/>
        <v>4</v>
      </c>
      <c r="D124" s="84"/>
      <c r="E124" s="79"/>
      <c r="F124" s="79" t="s">
        <v>2347</v>
      </c>
      <c r="G124" s="84"/>
      <c r="H124" s="372" t="s">
        <v>2348</v>
      </c>
      <c r="I124" s="372" t="s">
        <v>2349</v>
      </c>
      <c r="J124" s="372"/>
      <c r="K124" s="373">
        <v>0</v>
      </c>
      <c r="L124" s="373"/>
      <c r="M124" s="373"/>
      <c r="N124" s="373"/>
      <c r="O124" s="372"/>
      <c r="P124" s="372"/>
      <c r="Q124" s="372"/>
      <c r="R124" s="372"/>
      <c r="S124" s="372"/>
      <c r="T124" s="372"/>
      <c r="U124" s="372"/>
      <c r="V124" s="372"/>
      <c r="W124" s="372"/>
      <c r="X124" s="372"/>
      <c r="Y124" s="372"/>
      <c r="Z124" s="84"/>
      <c r="AA124" s="66"/>
      <c r="AB124" s="54"/>
      <c r="AC124" s="54"/>
      <c r="AD124" s="54"/>
    </row>
    <row r="125" spans="1:30" outlineLevel="3" x14ac:dyDescent="0.25">
      <c r="A125" s="54"/>
      <c r="B125" s="63"/>
      <c r="C125" s="98">
        <f t="shared" si="0"/>
        <v>4</v>
      </c>
      <c r="D125" s="84"/>
      <c r="E125" s="79"/>
      <c r="F125" s="79" t="s">
        <v>2350</v>
      </c>
      <c r="G125" s="84"/>
      <c r="H125" s="374" t="s">
        <v>2467</v>
      </c>
      <c r="I125" s="374" t="s">
        <v>2349</v>
      </c>
      <c r="J125" s="374"/>
      <c r="K125" s="375">
        <v>0</v>
      </c>
      <c r="L125" s="375"/>
      <c r="M125" s="375"/>
      <c r="N125" s="375"/>
      <c r="O125" s="374"/>
      <c r="P125" s="374"/>
      <c r="Q125" s="374"/>
      <c r="R125" s="374"/>
      <c r="S125" s="374"/>
      <c r="T125" s="374"/>
      <c r="U125" s="374"/>
      <c r="V125" s="374"/>
      <c r="W125" s="374"/>
      <c r="X125" s="374"/>
      <c r="Y125" s="374"/>
      <c r="Z125" s="84"/>
      <c r="AA125" s="66"/>
      <c r="AB125" s="54"/>
      <c r="AC125" s="54"/>
      <c r="AD125" s="54"/>
    </row>
    <row r="126" spans="1:30" outlineLevel="3" x14ac:dyDescent="0.25">
      <c r="A126" s="54"/>
      <c r="B126" s="63"/>
      <c r="C126" s="98">
        <f t="shared" si="0"/>
        <v>4</v>
      </c>
      <c r="D126" s="84"/>
      <c r="E126" s="79"/>
      <c r="F126" s="79" t="s">
        <v>2351</v>
      </c>
      <c r="G126" s="84"/>
      <c r="H126" s="374" t="s">
        <v>2292</v>
      </c>
      <c r="I126" s="374" t="s">
        <v>2349</v>
      </c>
      <c r="J126" s="374"/>
      <c r="K126" s="375">
        <v>-25.44</v>
      </c>
      <c r="L126" s="375"/>
      <c r="M126" s="375"/>
      <c r="N126" s="375"/>
      <c r="O126" s="374"/>
      <c r="P126" s="374"/>
      <c r="Q126" s="374"/>
      <c r="R126" s="374"/>
      <c r="S126" s="374"/>
      <c r="T126" s="374"/>
      <c r="U126" s="374"/>
      <c r="V126" s="374"/>
      <c r="W126" s="374"/>
      <c r="X126" s="374"/>
      <c r="Y126" s="374"/>
      <c r="Z126" s="84"/>
      <c r="AA126" s="66"/>
      <c r="AB126" s="54"/>
      <c r="AC126" s="54"/>
      <c r="AD126" s="54"/>
    </row>
    <row r="127" spans="1:30" outlineLevel="3" x14ac:dyDescent="0.25">
      <c r="A127" s="54"/>
      <c r="B127" s="63"/>
      <c r="C127" s="98">
        <f t="shared" si="0"/>
        <v>4</v>
      </c>
      <c r="D127" s="84"/>
      <c r="E127" s="79"/>
      <c r="F127" s="79" t="s">
        <v>2352</v>
      </c>
      <c r="G127" s="84"/>
      <c r="H127" s="374" t="s">
        <v>2468</v>
      </c>
      <c r="I127" s="374" t="s">
        <v>2349</v>
      </c>
      <c r="J127" s="374"/>
      <c r="K127" s="375">
        <v>-19.876000000000001</v>
      </c>
      <c r="L127" s="375"/>
      <c r="M127" s="375"/>
      <c r="N127" s="375"/>
      <c r="O127" s="374"/>
      <c r="P127" s="374"/>
      <c r="Q127" s="374"/>
      <c r="R127" s="374"/>
      <c r="S127" s="374"/>
      <c r="T127" s="374"/>
      <c r="U127" s="374"/>
      <c r="V127" s="374"/>
      <c r="W127" s="374"/>
      <c r="X127" s="374"/>
      <c r="Y127" s="374"/>
      <c r="Z127" s="84"/>
      <c r="AA127" s="66"/>
      <c r="AB127" s="54"/>
      <c r="AC127" s="54"/>
      <c r="AD127" s="54"/>
    </row>
    <row r="128" spans="1:30" outlineLevel="3" x14ac:dyDescent="0.25">
      <c r="A128" s="54"/>
      <c r="B128" s="63"/>
      <c r="C128" s="98">
        <f>INT($C$40)+3</f>
        <v>4</v>
      </c>
      <c r="D128" s="84"/>
      <c r="E128" s="79"/>
      <c r="F128" s="79" t="s">
        <v>2353</v>
      </c>
      <c r="G128" s="84"/>
      <c r="H128" s="374" t="s">
        <v>2295</v>
      </c>
      <c r="I128" s="374" t="s">
        <v>2349</v>
      </c>
      <c r="J128" s="374"/>
      <c r="K128" s="375">
        <v>-3</v>
      </c>
      <c r="L128" s="375"/>
      <c r="M128" s="375"/>
      <c r="N128" s="375"/>
      <c r="O128" s="374"/>
      <c r="P128" s="374"/>
      <c r="Q128" s="374"/>
      <c r="R128" s="374"/>
      <c r="S128" s="374"/>
      <c r="T128" s="374"/>
      <c r="U128" s="374"/>
      <c r="V128" s="374"/>
      <c r="W128" s="374"/>
      <c r="X128" s="374"/>
      <c r="Y128" s="374"/>
      <c r="Z128" s="84"/>
      <c r="AA128" s="66"/>
      <c r="AB128" s="54"/>
      <c r="AC128" s="54"/>
      <c r="AD128" s="54"/>
    </row>
    <row r="129" spans="1:30" outlineLevel="3" x14ac:dyDescent="0.25">
      <c r="A129" s="54"/>
      <c r="B129" s="63"/>
      <c r="C129" s="98">
        <f>INT($C$40)+3</f>
        <v>4</v>
      </c>
      <c r="D129" s="84"/>
      <c r="E129" s="79"/>
      <c r="F129" s="79" t="s">
        <v>2354</v>
      </c>
      <c r="G129" s="84"/>
      <c r="H129" s="374" t="s">
        <v>2469</v>
      </c>
      <c r="I129" s="374" t="s">
        <v>2349</v>
      </c>
      <c r="J129" s="374"/>
      <c r="K129" s="375">
        <v>-3</v>
      </c>
      <c r="L129" s="375"/>
      <c r="M129" s="375"/>
      <c r="N129" s="375"/>
      <c r="O129" s="374"/>
      <c r="P129" s="374"/>
      <c r="Q129" s="374"/>
      <c r="R129" s="374"/>
      <c r="S129" s="374"/>
      <c r="T129" s="374"/>
      <c r="U129" s="374"/>
      <c r="V129" s="374"/>
      <c r="W129" s="374"/>
      <c r="X129" s="374"/>
      <c r="Y129" s="374"/>
      <c r="Z129" s="84"/>
      <c r="AA129" s="66"/>
      <c r="AB129" s="54"/>
      <c r="AC129" s="54"/>
      <c r="AD129" s="54"/>
    </row>
    <row r="130" spans="1:30" outlineLevel="3" x14ac:dyDescent="0.25">
      <c r="A130" s="54"/>
      <c r="B130" s="63"/>
      <c r="C130" s="98">
        <f>INT($C$40)+3</f>
        <v>4</v>
      </c>
      <c r="D130" s="84"/>
      <c r="E130" s="79"/>
      <c r="F130" s="79" t="s">
        <v>2353</v>
      </c>
      <c r="G130" s="84"/>
      <c r="H130" s="374" t="s">
        <v>2472</v>
      </c>
      <c r="I130" s="374" t="s">
        <v>2349</v>
      </c>
      <c r="J130" s="374"/>
      <c r="K130" s="375">
        <f>K122*K81</f>
        <v>-6</v>
      </c>
      <c r="L130" s="375"/>
      <c r="M130" s="375"/>
      <c r="N130" s="375"/>
      <c r="O130" s="374"/>
      <c r="P130" s="374"/>
      <c r="Q130" s="374"/>
      <c r="R130" s="374"/>
      <c r="S130" s="374"/>
      <c r="T130" s="374"/>
      <c r="U130" s="374"/>
      <c r="V130" s="374"/>
      <c r="W130" s="374"/>
      <c r="X130" s="374"/>
      <c r="Y130" s="374"/>
      <c r="Z130" s="84"/>
      <c r="AA130" s="66"/>
      <c r="AB130" s="54"/>
      <c r="AC130" s="54"/>
      <c r="AD130" s="54"/>
    </row>
    <row r="131" spans="1:30" outlineLevel="3" x14ac:dyDescent="0.25">
      <c r="A131" s="54"/>
      <c r="B131" s="63"/>
      <c r="C131" s="98">
        <f>INT($C$40)+3</f>
        <v>4</v>
      </c>
      <c r="D131" s="84"/>
      <c r="E131" s="79"/>
      <c r="F131" s="79" t="s">
        <v>2354</v>
      </c>
      <c r="G131" s="84"/>
      <c r="H131" s="272" t="s">
        <v>2473</v>
      </c>
      <c r="I131" s="272" t="s">
        <v>2349</v>
      </c>
      <c r="J131" s="272"/>
      <c r="K131" s="375">
        <f>K123*K82</f>
        <v>-6</v>
      </c>
      <c r="L131" s="376"/>
      <c r="M131" s="376"/>
      <c r="N131" s="376"/>
      <c r="O131" s="272"/>
      <c r="P131" s="272"/>
      <c r="Q131" s="272"/>
      <c r="R131" s="272"/>
      <c r="S131" s="272"/>
      <c r="T131" s="272"/>
      <c r="U131" s="272"/>
      <c r="V131" s="272"/>
      <c r="W131" s="272"/>
      <c r="X131" s="272"/>
      <c r="Y131" s="272"/>
      <c r="Z131" s="84"/>
      <c r="AA131" s="66"/>
      <c r="AB131" s="54"/>
      <c r="AC131" s="54"/>
      <c r="AD131" s="54"/>
    </row>
    <row r="132" spans="1:30" outlineLevel="3" x14ac:dyDescent="0.25">
      <c r="A132" s="54"/>
      <c r="B132" s="63"/>
      <c r="C132" s="98">
        <f>INT($C$40)+3</f>
        <v>4</v>
      </c>
      <c r="D132" s="84"/>
      <c r="E132" s="79"/>
      <c r="F132" s="79"/>
      <c r="G132" s="84"/>
      <c r="H132" s="87"/>
      <c r="I132" s="87"/>
      <c r="J132" s="87"/>
      <c r="K132" s="87"/>
      <c r="L132" s="87"/>
      <c r="M132" s="87"/>
      <c r="N132" s="87"/>
      <c r="O132" s="87"/>
      <c r="P132" s="87"/>
      <c r="Q132" s="87"/>
      <c r="R132" s="87"/>
      <c r="S132" s="87"/>
      <c r="T132" s="87"/>
      <c r="U132" s="87"/>
      <c r="V132" s="87"/>
      <c r="W132" s="87"/>
      <c r="X132" s="87"/>
      <c r="Y132" s="87"/>
      <c r="Z132" s="84"/>
      <c r="AA132" s="66"/>
      <c r="AB132" s="54"/>
      <c r="AC132" s="54"/>
      <c r="AD132" s="54"/>
    </row>
    <row r="133" spans="1:30" ht="5.0999999999999996" customHeight="1" outlineLevel="3" x14ac:dyDescent="0.25">
      <c r="A133" s="54"/>
      <c r="B133" s="63"/>
      <c r="C133" s="98">
        <f>INT($C$40)+3.005</f>
        <v>4.0049999999999999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t="s">
        <v>196</v>
      </c>
      <c r="AA133" s="66"/>
      <c r="AB133" s="54"/>
      <c r="AC133" s="54"/>
      <c r="AD133" s="54"/>
    </row>
    <row r="134" spans="1:30" ht="5.0999999999999996" customHeight="1" outlineLevel="2" x14ac:dyDescent="0.25">
      <c r="A134" s="54"/>
      <c r="B134" s="63"/>
      <c r="C134" s="98">
        <f>INT($C$40)+2.005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66"/>
      <c r="AB134" s="54"/>
      <c r="AC134" s="54"/>
      <c r="AD134" s="54"/>
    </row>
    <row r="135" spans="1:30" ht="5.0999999999999996" customHeight="1" outlineLevel="1" x14ac:dyDescent="0.25">
      <c r="A135" s="54"/>
      <c r="B135" s="92"/>
      <c r="C135" s="111">
        <f>INT($C$40)+1.005</f>
        <v>2.0049999999999999</v>
      </c>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5" t="s">
        <v>205</v>
      </c>
      <c r="AB135" s="54"/>
      <c r="AC135" s="54"/>
      <c r="AD135" s="54"/>
    </row>
    <row r="136" spans="1:30" ht="5.0999999999999996" customHeight="1" x14ac:dyDescent="0.25">
      <c r="A136" s="54"/>
      <c r="B136" s="96"/>
      <c r="C136" s="113">
        <f>INT($C$40)+0.005</f>
        <v>1.0049999999999999</v>
      </c>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54"/>
      <c r="AC136" s="54"/>
      <c r="AD136" s="54"/>
    </row>
    <row r="137" spans="1:30" outlineLevel="2" x14ac:dyDescent="0.25">
      <c r="A137" s="54"/>
      <c r="B137" s="54"/>
      <c r="C137" s="98">
        <f>INT($C$40)+2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spans="1:30" x14ac:dyDescent="0.25">
      <c r="A138" s="54"/>
      <c r="B138" s="54"/>
      <c r="C138" s="55"/>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spans="1:30" x14ac:dyDescent="0.25">
      <c r="A139" s="54"/>
      <c r="B139" s="54"/>
      <c r="C139" s="55"/>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spans="1:30" x14ac:dyDescent="0.25">
      <c r="A140" s="54"/>
      <c r="B140" s="54"/>
      <c r="C140" s="55"/>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spans="1:30" x14ac:dyDescent="0.25">
      <c r="A141" s="54"/>
      <c r="B141" s="54"/>
      <c r="C141" s="55"/>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spans="1:30" x14ac:dyDescent="0.25">
      <c r="A142" s="54"/>
      <c r="B142" s="54"/>
      <c r="C142" s="55"/>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spans="1:30" x14ac:dyDescent="0.25">
      <c r="A143" s="54"/>
      <c r="B143" s="54"/>
      <c r="C143" s="55"/>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spans="1:30" x14ac:dyDescent="0.25">
      <c r="C144"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2364</v>
      </c>
    </row>
    <row r="7" spans="1:5" x14ac:dyDescent="0.25">
      <c r="A7" s="3" t="s">
        <v>2365</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2021-05-17T13:12:36Z</dcterms:modified>
</cp:coreProperties>
</file>