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11"/>
  <workbookPr codeName="ThisWorkbook"/>
  <mc:AlternateContent xmlns:mc="http://schemas.openxmlformats.org/markup-compatibility/2006">
    <mc:Choice Requires="x15">
      <x15ac:absPath xmlns:x15ac="http://schemas.microsoft.com/office/spreadsheetml/2010/11/ac" url="I:\Personal\Sealcoat Calc Quoter\"/>
    </mc:Choice>
  </mc:AlternateContent>
  <xr:revisionPtr revIDLastSave="0" documentId="13_ncr:1_{6A53032C-F207-42F9-AFD7-88E39ADD8E60}" xr6:coauthVersionLast="47" xr6:coauthVersionMax="47" xr10:uidLastSave="{00000000-0000-0000-0000-000000000000}"/>
  <bookViews>
    <workbookView xWindow="6760" yWindow="1050" windowWidth="19120" windowHeight="16800" tabRatio="591" xr2:uid="{00000000-000D-0000-FFFF-FFFF00000000}"/>
  </bookViews>
  <sheets>
    <sheet name="Input Screen" sheetId="1" r:id="rId1"/>
    <sheet name="Striping Input Screen" sheetId="11" r:id="rId2"/>
    <sheet name="Materials &amp; Overhead" sheetId="8" r:id="rId3"/>
    <sheet name="Quote" sheetId="2" r:id="rId4"/>
    <sheet name="Invoice" sheetId="9" r:id="rId5"/>
    <sheet name="Area Calcs" sheetId="10" r:id="rId6"/>
  </sheets>
  <definedNames>
    <definedName name="_xlnm._FilterDatabase" localSheetId="4" hidden="1">Invoice!$A$23:$D$33</definedName>
    <definedName name="_xlnm._FilterDatabase" localSheetId="3" hidden="1">Quote!$A$25:$D$35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 i="2" l="1"/>
  <c r="E28" i="9" s="1"/>
  <c r="B21" i="8"/>
  <c r="B7" i="8" l="1"/>
  <c r="B27" i="8" s="1"/>
  <c r="D45" i="1"/>
  <c r="D13" i="1" l="1"/>
  <c r="D10" i="1"/>
  <c r="B5" i="8" l="1"/>
  <c r="B6" i="8"/>
  <c r="B27" i="11"/>
  <c r="F27" i="11" s="1"/>
  <c r="F26" i="11"/>
  <c r="G26" i="11"/>
  <c r="F9" i="11"/>
  <c r="C36" i="10"/>
  <c r="C37" i="10"/>
  <c r="C38" i="10"/>
  <c r="C39" i="10"/>
  <c r="C35" i="10"/>
  <c r="B4" i="10"/>
  <c r="C9" i="10"/>
  <c r="C10" i="10"/>
  <c r="C11" i="10"/>
  <c r="C12" i="10"/>
  <c r="C13" i="10"/>
  <c r="C14" i="10"/>
  <c r="C15" i="10"/>
  <c r="C16" i="10"/>
  <c r="C17" i="10"/>
  <c r="C18" i="10"/>
  <c r="C19" i="10"/>
  <c r="C20" i="10"/>
  <c r="C21" i="10"/>
  <c r="C22" i="10"/>
  <c r="C23" i="10"/>
  <c r="C24" i="10"/>
  <c r="G9" i="10"/>
  <c r="G10" i="10"/>
  <c r="G11" i="10"/>
  <c r="G12" i="10"/>
  <c r="G13" i="10"/>
  <c r="G14" i="10"/>
  <c r="G15" i="10"/>
  <c r="G16" i="10"/>
  <c r="G17" i="10"/>
  <c r="G18" i="10"/>
  <c r="G19" i="10"/>
  <c r="D9" i="1"/>
  <c r="D8" i="1"/>
  <c r="D12" i="1"/>
  <c r="D11" i="1"/>
  <c r="D48" i="1"/>
  <c r="D47" i="1"/>
  <c r="D44" i="1"/>
  <c r="D43" i="1"/>
  <c r="D5" i="1"/>
  <c r="B14" i="9"/>
  <c r="B27" i="9"/>
  <c r="B34" i="9"/>
  <c r="B33" i="9"/>
  <c r="B32" i="9"/>
  <c r="A30" i="9"/>
  <c r="A31" i="9"/>
  <c r="B31" i="9"/>
  <c r="B30" i="9"/>
  <c r="B29" i="9"/>
  <c r="B26" i="9"/>
  <c r="B18" i="9"/>
  <c r="B17" i="9"/>
  <c r="B16" i="9"/>
  <c r="B15" i="9"/>
  <c r="E31" i="2"/>
  <c r="E29" i="9" s="1"/>
  <c r="A31" i="2"/>
  <c r="A29" i="9" s="1"/>
  <c r="E28" i="2"/>
  <c r="E26" i="9" s="1"/>
  <c r="A28" i="2"/>
  <c r="A26" i="9" s="1"/>
  <c r="E29" i="2"/>
  <c r="E27" i="9" s="1"/>
  <c r="A34" i="2"/>
  <c r="A32" i="9" s="1"/>
  <c r="E34" i="2"/>
  <c r="E32" i="9" s="1"/>
  <c r="E35" i="2"/>
  <c r="E33" i="9" s="1"/>
  <c r="A35" i="2"/>
  <c r="A33" i="9" s="1"/>
  <c r="E36" i="2"/>
  <c r="E34" i="9" s="1"/>
  <c r="A36" i="2"/>
  <c r="A34" i="9" s="1"/>
  <c r="E32" i="2"/>
  <c r="E30" i="9" s="1"/>
  <c r="G6" i="11"/>
  <c r="G7" i="11"/>
  <c r="G8" i="11"/>
  <c r="G9" i="11"/>
  <c r="H9" i="11" s="1"/>
  <c r="G10" i="11"/>
  <c r="G11" i="11"/>
  <c r="G12" i="11"/>
  <c r="G13" i="11"/>
  <c r="G14" i="11"/>
  <c r="G15" i="11"/>
  <c r="G16" i="11"/>
  <c r="G17" i="11"/>
  <c r="G18" i="11"/>
  <c r="G19" i="11"/>
  <c r="G20" i="11"/>
  <c r="H20" i="11" s="1"/>
  <c r="G21" i="11"/>
  <c r="G22" i="11"/>
  <c r="H22" i="11" s="1"/>
  <c r="G23" i="11"/>
  <c r="G24" i="11"/>
  <c r="G25" i="11"/>
  <c r="G28" i="11"/>
  <c r="G29" i="11"/>
  <c r="C12" i="2"/>
  <c r="C12" i="9" s="1"/>
  <c r="B22" i="8"/>
  <c r="C22" i="2" s="1"/>
  <c r="B2" i="8"/>
  <c r="B13" i="8"/>
  <c r="D13" i="8" s="1"/>
  <c r="B29" i="8"/>
  <c r="B12" i="8"/>
  <c r="B34" i="8" s="1"/>
  <c r="B37" i="8"/>
  <c r="F6" i="11"/>
  <c r="F7" i="11"/>
  <c r="F8" i="11"/>
  <c r="F10" i="11"/>
  <c r="F11" i="11"/>
  <c r="F12" i="11"/>
  <c r="F13" i="11"/>
  <c r="H13" i="11" s="1"/>
  <c r="F14" i="11"/>
  <c r="F15" i="11"/>
  <c r="F16" i="11"/>
  <c r="F17" i="11"/>
  <c r="F18" i="11"/>
  <c r="F19" i="11"/>
  <c r="F20" i="11"/>
  <c r="F21" i="11"/>
  <c r="F22" i="11"/>
  <c r="F23" i="11"/>
  <c r="F24" i="11"/>
  <c r="F25" i="11"/>
  <c r="F28" i="11"/>
  <c r="F29" i="11"/>
  <c r="H29" i="11" s="1"/>
  <c r="B3" i="11"/>
  <c r="B26" i="8"/>
  <c r="H23" i="11" l="1"/>
  <c r="H25" i="11"/>
  <c r="H12" i="11"/>
  <c r="H28" i="11"/>
  <c r="H10" i="11"/>
  <c r="H17" i="11"/>
  <c r="H16" i="11"/>
  <c r="H8" i="11"/>
  <c r="G21" i="10"/>
  <c r="H15" i="11"/>
  <c r="C26" i="10"/>
  <c r="H26" i="11"/>
  <c r="C41" i="10"/>
  <c r="F30" i="11"/>
  <c r="B30" i="8" s="1"/>
  <c r="H19" i="11"/>
  <c r="H11" i="11"/>
  <c r="B11" i="8"/>
  <c r="B33" i="8" s="1"/>
  <c r="G27" i="11"/>
  <c r="H27" i="11" s="1"/>
  <c r="H6" i="11"/>
  <c r="H24" i="11"/>
  <c r="H14" i="11"/>
  <c r="H7" i="11"/>
  <c r="H21" i="11"/>
  <c r="H18" i="11"/>
  <c r="B25" i="8"/>
  <c r="C25" i="8" s="1"/>
  <c r="B10" i="8"/>
  <c r="B32" i="8" s="1"/>
  <c r="B15" i="8"/>
  <c r="B8" i="8"/>
  <c r="B36" i="8"/>
  <c r="B28" i="8"/>
  <c r="F31" i="10" l="1"/>
  <c r="G30" i="11"/>
  <c r="E33" i="2" s="1"/>
  <c r="E31" i="9" s="1"/>
  <c r="H30" i="11"/>
  <c r="D8" i="8"/>
  <c r="D10" i="8" s="1"/>
  <c r="B9" i="8"/>
  <c r="B17" i="8"/>
  <c r="D35" i="8" s="1"/>
  <c r="B31" i="8"/>
  <c r="E38" i="2"/>
  <c r="B18" i="8" l="1"/>
  <c r="B35" i="8"/>
  <c r="B38" i="8" s="1"/>
  <c r="E39" i="2"/>
  <c r="E37" i="9" s="1"/>
  <c r="E36" i="9"/>
  <c r="E41" i="9" s="1"/>
  <c r="B41" i="8"/>
  <c r="C41" i="8" l="1"/>
  <c r="D41" i="8" s="1"/>
  <c r="E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bemrich</author>
    <author>Brian Emrich</author>
  </authors>
  <commentList>
    <comment ref="A1" authorId="0" shapeId="0" xr:uid="{00000000-0006-0000-0000-000001000000}">
      <text>
        <r>
          <rPr>
            <sz val="12"/>
            <color indexed="81"/>
            <rFont val="Tahoma"/>
            <family val="2"/>
          </rPr>
          <t>This is the main page for entering all of your information.  Information entered here, and on the Striping Input Screen, automatically carries over to the other pages and calculates your inputs.  
Only the fields in yellow should have information input into them.</t>
        </r>
      </text>
    </comment>
    <comment ref="B4" authorId="0" shapeId="0" xr:uid="{00000000-0006-0000-0000-000002000000}">
      <text>
        <r>
          <rPr>
            <sz val="12"/>
            <color indexed="81"/>
            <rFont val="Tahoma"/>
            <family val="2"/>
          </rPr>
          <t xml:space="preserve">All Yellow Fields can be changed by you.   Some fields may not have any entries.  
You can enter your company info on the quote and invoice sheets.  </t>
        </r>
        <r>
          <rPr>
            <sz val="8"/>
            <color indexed="81"/>
            <rFont val="Tahoma"/>
          </rPr>
          <t xml:space="preserve">
</t>
        </r>
      </text>
    </comment>
    <comment ref="B5" authorId="0" shapeId="0" xr:uid="{00000000-0006-0000-0000-000003000000}">
      <text>
        <r>
          <rPr>
            <sz val="12"/>
            <color indexed="81"/>
            <rFont val="Tahoma"/>
            <family val="2"/>
          </rPr>
          <t xml:space="preserve">Enter the square footage.  If you only have square yards, multiply by nine to get the square footage. </t>
        </r>
      </text>
    </comment>
    <comment ref="B6" authorId="0" shapeId="0" xr:uid="{00000000-0006-0000-0000-000004000000}">
      <text>
        <r>
          <rPr>
            <sz val="12"/>
            <color indexed="81"/>
            <rFont val="Tahoma"/>
            <family val="2"/>
          </rPr>
          <t>If you are only applying one coat of sealcoating, enter a 0 here…enter a 1 for 2 coats of sealcoating.</t>
        </r>
        <r>
          <rPr>
            <sz val="8"/>
            <color indexed="81"/>
            <rFont val="Tahoma"/>
          </rPr>
          <t xml:space="preserve">
</t>
        </r>
      </text>
    </comment>
    <comment ref="B8" authorId="0" shapeId="0" xr:uid="{00000000-0006-0000-0000-000005000000}">
      <text>
        <r>
          <rPr>
            <sz val="12"/>
            <color indexed="81"/>
            <rFont val="Tahoma"/>
            <family val="2"/>
          </rPr>
          <t xml:space="preserve">This is the first-coat coverage rate for gallons of undiluted sealcoat.  These are averages based on normal coverages…your coverages may vary and need to be adjusted. 
Pavement types, sealcoat types and many other factors can affect this number.  
</t>
        </r>
        <r>
          <rPr>
            <b/>
            <sz val="12"/>
            <color indexed="81"/>
            <rFont val="Tahoma"/>
            <family val="2"/>
          </rPr>
          <t xml:space="preserve">
Less Coverage: 0.0144444
More Coverage: .0177777</t>
        </r>
      </text>
    </comment>
    <comment ref="B9" authorId="0" shapeId="0" xr:uid="{00000000-0006-0000-0000-000006000000}">
      <text>
        <r>
          <rPr>
            <sz val="12"/>
            <color indexed="81"/>
            <rFont val="Tahoma"/>
            <family val="2"/>
          </rPr>
          <t xml:space="preserve">This is the 2nd-coat coverage rate for gallons of undiluted sealcoat.  These are averages based on normal coverages…your coverages may vary and need to be adjusted. 
Pavement types, sealcoat types and many other factors can affect this number.  
</t>
        </r>
        <r>
          <rPr>
            <b/>
            <sz val="12"/>
            <color indexed="81"/>
            <rFont val="Tahoma"/>
            <family val="2"/>
          </rPr>
          <t>Less Coverage: 0.0111111
More Coverage: .0144444</t>
        </r>
      </text>
    </comment>
    <comment ref="B10" authorId="1" shapeId="0" xr:uid="{00000000-0006-0000-0000-000007000000}">
      <text>
        <r>
          <rPr>
            <sz val="12"/>
            <color indexed="81"/>
            <rFont val="Tahoma"/>
            <family val="2"/>
          </rPr>
          <t>This is the 2nd-coat coverage rate for gallons of undiluted sealcoat.  These are averages based on normal coverages…your coverages may vary and need to be adjusted. 
Pavement types, sealcoat types and many other factors can affect this number.</t>
        </r>
        <r>
          <rPr>
            <b/>
            <sz val="12"/>
            <color indexed="81"/>
            <rFont val="Tahoma"/>
            <family val="2"/>
          </rPr>
          <t xml:space="preserve">  
Less Coverage: 0.0111111
More Coverage: .0144444</t>
        </r>
      </text>
    </comment>
    <comment ref="B11" authorId="0" shapeId="0" xr:uid="{00000000-0006-0000-0000-000008000000}">
      <text>
        <r>
          <rPr>
            <sz val="12"/>
            <color indexed="81"/>
            <rFont val="Tahoma"/>
            <family val="2"/>
          </rPr>
          <t xml:space="preserve">Input how many Square Feet Per hour you can complete the 1st coat.  Used to determine total labor hours.  Do not include cleaning or misc. time (enter cleaning time below).
</t>
        </r>
      </text>
    </comment>
    <comment ref="B12" authorId="0" shapeId="0" xr:uid="{00000000-0006-0000-0000-000009000000}">
      <text>
        <r>
          <rPr>
            <sz val="12"/>
            <color indexed="81"/>
            <rFont val="Tahoma"/>
            <family val="2"/>
          </rPr>
          <t>Input how many Square Feet Per hour you can complete the 2nd coat.  Used to determine total labor hours.  Do not include cleaning or misc. time (enter cleaning time below).</t>
        </r>
      </text>
    </comment>
    <comment ref="B13" authorId="1" shapeId="0" xr:uid="{00000000-0006-0000-0000-00000A000000}">
      <text>
        <r>
          <rPr>
            <sz val="12"/>
            <color indexed="81"/>
            <rFont val="Tahoma"/>
            <family val="2"/>
          </rPr>
          <t>Input how many Square Feet Per hour you can complete the 3rd coat.  Used to determine total labor hours.  Do not include cleaning or misc. time (enter cleaning time below).</t>
        </r>
      </text>
    </comment>
    <comment ref="B14" authorId="0" shapeId="0" xr:uid="{00000000-0006-0000-0000-00000B000000}">
      <text>
        <r>
          <rPr>
            <sz val="12"/>
            <color indexed="81"/>
            <rFont val="Tahoma"/>
            <family val="2"/>
          </rPr>
          <t>Are you adding sand to the mix?  If "Yes" then enter a 1. If "No", then enter a 0.</t>
        </r>
        <r>
          <rPr>
            <sz val="8"/>
            <color indexed="81"/>
            <rFont val="Tahoma"/>
          </rPr>
          <t xml:space="preserve">
</t>
        </r>
      </text>
    </comment>
    <comment ref="B15" authorId="0" shapeId="0" xr:uid="{00000000-0006-0000-0000-00000C000000}">
      <text>
        <r>
          <rPr>
            <sz val="12"/>
            <color indexed="81"/>
            <rFont val="Tahoma"/>
            <family val="2"/>
          </rPr>
          <t>Enter the number of pounds of sand used per gallon of undiluted sealer. The most common way is to figure pounds of sand per UNDILUTED sealer. 
Varies greatly by region, additives, and types of sealcoat. Check your manufacturers recommendations.</t>
        </r>
      </text>
    </comment>
    <comment ref="B16" authorId="0" shapeId="0" xr:uid="{00000000-0006-0000-0000-00000D000000}">
      <text>
        <r>
          <rPr>
            <sz val="12"/>
            <color indexed="81"/>
            <rFont val="Tahoma"/>
            <family val="2"/>
          </rPr>
          <t>Enter the total number of oil spots that need to be primed.</t>
        </r>
        <r>
          <rPr>
            <sz val="8"/>
            <color indexed="81"/>
            <rFont val="Tahoma"/>
          </rPr>
          <t xml:space="preserve">
</t>
        </r>
      </text>
    </comment>
    <comment ref="B17" authorId="0" shapeId="0" xr:uid="{00000000-0006-0000-0000-00000E000000}">
      <text>
        <r>
          <rPr>
            <sz val="12"/>
            <color indexed="81"/>
            <rFont val="Tahoma"/>
            <family val="2"/>
          </rPr>
          <t xml:space="preserve"> Do you plan on adding any additives or special polymers to the mix?  If "Yes" then enter a 1.  If "No", then enter a 0.</t>
        </r>
      </text>
    </comment>
    <comment ref="B18" authorId="0" shapeId="0" xr:uid="{00000000-0006-0000-0000-00000F000000}">
      <text>
        <r>
          <rPr>
            <sz val="12"/>
            <color indexed="81"/>
            <rFont val="Tahoma"/>
            <family val="2"/>
          </rPr>
          <t>Enter the percentage of polymer or additive used per gallon of undiluted sealer. 
A 3% mix is 3 gallons of polymer/additive to 100 gallons of undiluted sealer.
Varies by region and products being used, as well as sand and water added.  Check your manufacturers recommendations.</t>
        </r>
      </text>
    </comment>
    <comment ref="B19" authorId="0" shapeId="0" xr:uid="{00000000-0006-0000-0000-000010000000}">
      <text>
        <r>
          <rPr>
            <sz val="12"/>
            <color indexed="81"/>
            <rFont val="Tahoma"/>
            <family val="2"/>
          </rPr>
          <t xml:space="preserve">Enter total linear feet of crack sealing needed to seal.
</t>
        </r>
      </text>
    </comment>
    <comment ref="B20" authorId="0" shapeId="0" xr:uid="{00000000-0006-0000-0000-000011000000}">
      <text>
        <r>
          <rPr>
            <sz val="12"/>
            <color indexed="81"/>
            <rFont val="Tahoma"/>
            <family val="2"/>
          </rPr>
          <t xml:space="preserve">Enter an approximate average of the crack width.  This is used to determine the approximate amount of crack seal material needed.
  </t>
        </r>
        <r>
          <rPr>
            <b/>
            <sz val="12"/>
            <color indexed="81"/>
            <rFont val="Tahoma"/>
            <family val="2"/>
          </rPr>
          <t>.125 = 1/8 Inch
  .25 = 1/4 Inch
  .5 = 1/2 Inch
  .75 - 3/4 Inch</t>
        </r>
      </text>
    </comment>
    <comment ref="B21" authorId="0" shapeId="0" xr:uid="{00000000-0006-0000-0000-000012000000}">
      <text>
        <r>
          <rPr>
            <sz val="12"/>
            <color indexed="81"/>
            <rFont val="Tahoma"/>
            <family val="2"/>
          </rPr>
          <t xml:space="preserve">Enter an approximate average of the crack depth.  This is used to determine the approximate amount of crack seal material needed.
</t>
        </r>
        <r>
          <rPr>
            <b/>
            <sz val="12"/>
            <color indexed="81"/>
            <rFont val="Tahoma"/>
            <family val="2"/>
          </rPr>
          <t xml:space="preserve">  .125 = 1/8 Inch
  .25 = 1/4 Inch
  .5 = 1/2 Inch
  .75 - 3/4 Inch</t>
        </r>
      </text>
    </comment>
    <comment ref="B22" authorId="0" shapeId="0" xr:uid="{00000000-0006-0000-0000-000013000000}">
      <text>
        <r>
          <rPr>
            <sz val="12"/>
            <color indexed="81"/>
            <rFont val="Tahoma"/>
            <family val="2"/>
          </rPr>
          <t xml:space="preserve">Enter the number of linear feet per hour you can crack seal.  Used to determined total labor hours. </t>
        </r>
        <r>
          <rPr>
            <sz val="8"/>
            <color indexed="81"/>
            <rFont val="Tahoma"/>
          </rPr>
          <t xml:space="preserve">
</t>
        </r>
      </text>
    </comment>
    <comment ref="B23" authorId="0" shapeId="0" xr:uid="{00000000-0006-0000-0000-000014000000}">
      <text>
        <r>
          <rPr>
            <sz val="12"/>
            <color indexed="81"/>
            <rFont val="Tahoma"/>
            <family val="2"/>
          </rPr>
          <t>Enter the total hours you will spend cleaning the pavement for this job. Used to determine total labor hours.</t>
        </r>
      </text>
    </comment>
    <comment ref="A26" authorId="0" shapeId="0" xr:uid="{00000000-0006-0000-0000-000015000000}">
      <text>
        <r>
          <rPr>
            <sz val="12"/>
            <color indexed="81"/>
            <rFont val="Tahoma"/>
            <family val="2"/>
          </rPr>
          <t>This is the amount you pay for the materials.  Note the units used to calculate.</t>
        </r>
      </text>
    </comment>
    <comment ref="B37" authorId="0" shapeId="0" xr:uid="{00000000-0006-0000-0000-000016000000}">
      <text>
        <r>
          <rPr>
            <sz val="12"/>
            <color indexed="81"/>
            <rFont val="Tahoma"/>
            <family val="2"/>
          </rPr>
          <t xml:space="preserve">Enter a flat amount to figure misc. job costs: Insurance, fuel, propane, brushes, traffic control, outside vendors, etc.  This will be added to your overhead costs page. 
</t>
        </r>
      </text>
    </comment>
    <comment ref="B38" authorId="0" shapeId="0" xr:uid="{00000000-0006-0000-0000-000017000000}">
      <text>
        <r>
          <rPr>
            <sz val="12"/>
            <color indexed="81"/>
            <rFont val="Tahoma"/>
            <family val="2"/>
          </rPr>
          <t>Add up your total labor cost per hour and enter it here:  $10 per hour, 2 workers= $20</t>
        </r>
        <r>
          <rPr>
            <sz val="8"/>
            <color indexed="81"/>
            <rFont val="Tahoma"/>
          </rPr>
          <t xml:space="preserve">
</t>
        </r>
      </text>
    </comment>
    <comment ref="B39" authorId="0" shapeId="0" xr:uid="{00000000-0006-0000-0000-000018000000}">
      <text>
        <r>
          <rPr>
            <sz val="12"/>
            <color indexed="81"/>
            <rFont val="Tahoma"/>
            <family val="2"/>
          </rPr>
          <t>Varies by region, temperatures, equipment and sealcoat material being used, as well as the amount of sand added.  
This is the most common way to enter the amount:
35% is 35 gallons of water to 100 gallons undiluted sealer.
This amount differs from the percentage of water to total mix (on the Materials page).  
Check your sealcoat manufacturers recommendations.</t>
        </r>
        <r>
          <rPr>
            <sz val="8"/>
            <color indexed="81"/>
            <rFont val="Tahoma"/>
          </rPr>
          <t xml:space="preserve">
</t>
        </r>
      </text>
    </comment>
    <comment ref="B40" authorId="0" shapeId="0" xr:uid="{00000000-0006-0000-0000-000019000000}">
      <text>
        <r>
          <rPr>
            <sz val="12"/>
            <color indexed="81"/>
            <rFont val="Tahoma"/>
            <family val="2"/>
          </rPr>
          <t>This is the total gallon capacity of your sealcoat equipment.</t>
        </r>
        <r>
          <rPr>
            <sz val="8"/>
            <color indexed="81"/>
            <rFont val="Tahoma"/>
          </rPr>
          <t xml:space="preserve">
</t>
        </r>
      </text>
    </comment>
    <comment ref="A42" authorId="0" shapeId="0" xr:uid="{00000000-0006-0000-0000-00001A000000}">
      <text>
        <r>
          <rPr>
            <sz val="12"/>
            <color indexed="81"/>
            <rFont val="Tahoma"/>
            <family val="2"/>
          </rPr>
          <t xml:space="preserve">This is the pricing you set for your company to charge your customers for various items.  Some jobs and locations may require you to raise or lower your prices. </t>
        </r>
        <r>
          <rPr>
            <sz val="8"/>
            <color indexed="81"/>
            <rFont val="Tahoma"/>
          </rPr>
          <t xml:space="preserve">
</t>
        </r>
      </text>
    </comment>
    <comment ref="B43" authorId="0" shapeId="0" xr:uid="{00000000-0006-0000-0000-00001B000000}">
      <text>
        <r>
          <rPr>
            <sz val="12"/>
            <color indexed="81"/>
            <rFont val="Tahoma"/>
            <family val="2"/>
          </rPr>
          <t xml:space="preserve">Charge per square foot for 1st coat of sealcoating only.  Varies greatly by region, pavement types and other variables.  </t>
        </r>
        <r>
          <rPr>
            <sz val="8"/>
            <color indexed="81"/>
            <rFont val="Tahoma"/>
          </rPr>
          <t xml:space="preserve">
</t>
        </r>
      </text>
    </comment>
    <comment ref="B44" authorId="0" shapeId="0" xr:uid="{00000000-0006-0000-0000-00001C000000}">
      <text>
        <r>
          <rPr>
            <sz val="12"/>
            <color indexed="81"/>
            <rFont val="Tahoma"/>
            <family val="2"/>
          </rPr>
          <t xml:space="preserve">Charge per square foot for 2nd coat of sealcoating only.  Varies greatly by region, pavement types and other variables.  </t>
        </r>
        <r>
          <rPr>
            <sz val="8"/>
            <color indexed="81"/>
            <rFont val="Tahoma"/>
          </rPr>
          <t xml:space="preserve">
</t>
        </r>
      </text>
    </comment>
    <comment ref="B45" authorId="1" shapeId="0" xr:uid="{00000000-0006-0000-0000-00001D000000}">
      <text>
        <r>
          <rPr>
            <sz val="12"/>
            <color indexed="81"/>
            <rFont val="Tahoma"/>
            <family val="2"/>
          </rPr>
          <t xml:space="preserve">Charge per square foot for 3rd coat of sealcoating only.  Varies greatly by region, pavement types and other variables.  </t>
        </r>
      </text>
    </comment>
    <comment ref="B46" authorId="0" shapeId="0" xr:uid="{00000000-0006-0000-0000-00001E000000}">
      <text>
        <r>
          <rPr>
            <sz val="12"/>
            <color indexed="81"/>
            <rFont val="Tahoma"/>
            <family val="2"/>
          </rPr>
          <t xml:space="preserve">Charge for each foot of crack sealing.  Varies greatly by region, materials used, etc. </t>
        </r>
        <r>
          <rPr>
            <sz val="8"/>
            <color indexed="81"/>
            <rFont val="Tahoma"/>
          </rPr>
          <t xml:space="preserve">
</t>
        </r>
      </text>
    </comment>
    <comment ref="B47" authorId="0" shapeId="0" xr:uid="{00000000-0006-0000-0000-00001F000000}">
      <text>
        <r>
          <rPr>
            <sz val="12"/>
            <color indexed="81"/>
            <rFont val="Tahoma"/>
            <family val="2"/>
          </rPr>
          <t xml:space="preserve">If you charge extra for adding sand, enter the amount per sq. feet you charge here.
This amount is only calculated for the Sq. Ft. of one coat.  So if you charge for this, it's based on the square footage of the job, and is not figured for the number of coats.  
</t>
        </r>
      </text>
    </comment>
    <comment ref="B48" authorId="0" shapeId="0" xr:uid="{00000000-0006-0000-0000-000020000000}">
      <text>
        <r>
          <rPr>
            <sz val="12"/>
            <color indexed="81"/>
            <rFont val="Tahoma"/>
            <family val="2"/>
          </rPr>
          <t xml:space="preserve">If you charge extra for polymers or additives, enter the amount per sq. foot that you charge here.  
This amount is only calculated for the Sq. Ft. of one coat.  So if you charge for this, it's based on the square footage of the job, and is not figured for the number of coats. 
</t>
        </r>
      </text>
    </comment>
    <comment ref="B49" authorId="0" shapeId="0" xr:uid="{00000000-0006-0000-0000-000021000000}">
      <text>
        <r>
          <rPr>
            <sz val="12"/>
            <color indexed="81"/>
            <rFont val="Tahoma"/>
            <family val="2"/>
          </rPr>
          <t>If you charge extra for priming the oil spots, enter the amount per oil spot that you charge here.</t>
        </r>
        <r>
          <rPr>
            <b/>
            <sz val="8"/>
            <color indexed="81"/>
            <rFont val="Tahoma"/>
          </rPr>
          <t xml:space="preserve"> </t>
        </r>
        <r>
          <rPr>
            <sz val="8"/>
            <color indexed="81"/>
            <rFont val="Tahoma"/>
          </rPr>
          <t xml:space="preserve">
</t>
        </r>
      </text>
    </comment>
    <comment ref="B50" authorId="0" shapeId="0" xr:uid="{00000000-0006-0000-0000-000022000000}">
      <text>
        <r>
          <rPr>
            <sz val="12"/>
            <color indexed="81"/>
            <rFont val="Tahoma"/>
            <family val="2"/>
          </rPr>
          <t>Enter your flat rate for any patching work you might be doing for the job.  This amount will be added to the quote and invoice pages.</t>
        </r>
        <r>
          <rPr>
            <sz val="8"/>
            <color indexed="81"/>
            <rFont val="Tahoma"/>
          </rPr>
          <t xml:space="preserve">
</t>
        </r>
      </text>
    </comment>
    <comment ref="B51" authorId="0" shapeId="0" xr:uid="{00000000-0006-0000-0000-000023000000}">
      <text>
        <r>
          <rPr>
            <sz val="12"/>
            <color indexed="81"/>
            <rFont val="Tahoma"/>
            <family val="2"/>
          </rPr>
          <t>Enter your state's sales tax rate if you charge sales tax.  This will automatically calculate the taxes on the quote and invoice pages.</t>
        </r>
        <r>
          <rPr>
            <sz val="8"/>
            <color indexed="81"/>
            <rFont val="Tahoma"/>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bemrich</author>
  </authors>
  <commentList>
    <comment ref="A1" authorId="0" shapeId="0" xr:uid="{00000000-0006-0000-0100-000001000000}">
      <text>
        <r>
          <rPr>
            <sz val="12"/>
            <color indexed="81"/>
            <rFont val="Tahoma"/>
            <family val="2"/>
          </rPr>
          <t>This is the main page for entering all of your striping information.  Information entered here, and on the  Input Screen, automatically carries over to the other pages and calculates your inputs.  
Only the fields in yellow should have information input into them.
You can customize the Striping Specs column names, as the formulas are the same.</t>
        </r>
        <r>
          <rPr>
            <sz val="8"/>
            <color indexed="81"/>
            <rFont val="Tahoma"/>
          </rPr>
          <t xml:space="preserve">
</t>
        </r>
      </text>
    </comment>
    <comment ref="B5" authorId="0" shapeId="0" xr:uid="{00000000-0006-0000-0100-000002000000}">
      <text>
        <r>
          <rPr>
            <sz val="12"/>
            <color indexed="81"/>
            <rFont val="Tahoma"/>
            <family val="2"/>
          </rPr>
          <t>All Yellow Fields can be changed by you.  Some fields may not have any entries.  
You can customize this sheet to suit your needs…the formulas for every line are the same.  The "Striping Specs" column can have the descriptions changed simply by entering what you want it to say.</t>
        </r>
        <r>
          <rPr>
            <sz val="8"/>
            <color indexed="81"/>
            <rFont val="Tahoma"/>
          </rPr>
          <t xml:space="preserve">
</t>
        </r>
      </text>
    </comment>
    <comment ref="D5" authorId="0" shapeId="0" xr:uid="{00000000-0006-0000-0100-000003000000}">
      <text>
        <r>
          <rPr>
            <sz val="12"/>
            <color indexed="81"/>
            <rFont val="Tahoma"/>
            <family val="2"/>
          </rPr>
          <t>This is the cost per unit that you charge your customer.</t>
        </r>
        <r>
          <rPr>
            <sz val="8"/>
            <color indexed="81"/>
            <rFont val="Tahoma"/>
          </rPr>
          <t xml:space="preserve">
</t>
        </r>
      </text>
    </comment>
    <comment ref="E5" authorId="0" shapeId="0" xr:uid="{00000000-0006-0000-0100-000004000000}">
      <text>
        <r>
          <rPr>
            <sz val="12"/>
            <color indexed="81"/>
            <rFont val="Tahoma"/>
            <family val="2"/>
          </rPr>
          <t>This is your cost per unit (overhead).</t>
        </r>
        <r>
          <rPr>
            <sz val="8"/>
            <color indexed="81"/>
            <rFont val="Tahoma"/>
          </rPr>
          <t xml:space="preserve">
</t>
        </r>
      </text>
    </comment>
    <comment ref="F5" authorId="0" shapeId="0" xr:uid="{00000000-0006-0000-0100-000005000000}">
      <text>
        <r>
          <rPr>
            <sz val="12"/>
            <color indexed="81"/>
            <rFont val="Tahoma"/>
            <family val="2"/>
          </rPr>
          <t>This is your total cost for this item (number of units X overhead per unit).</t>
        </r>
        <r>
          <rPr>
            <sz val="8"/>
            <color indexed="81"/>
            <rFont val="Tahoma"/>
          </rPr>
          <t xml:space="preserve">
</t>
        </r>
      </text>
    </comment>
    <comment ref="G5" authorId="0" shapeId="0" xr:uid="{00000000-0006-0000-0100-000006000000}">
      <text>
        <r>
          <rPr>
            <sz val="12"/>
            <color indexed="81"/>
            <rFont val="Tahoma"/>
            <family val="2"/>
          </rPr>
          <t>This is the amount you charge your customer for this item (number of units X Charge/Unit</t>
        </r>
        <r>
          <rPr>
            <sz val="8"/>
            <color indexed="81"/>
            <rFont val="Tahoma"/>
          </rPr>
          <t xml:space="preserve">
</t>
        </r>
      </text>
    </comment>
    <comment ref="H5" authorId="0" shapeId="0" xr:uid="{00000000-0006-0000-0100-000007000000}">
      <text>
        <r>
          <rPr>
            <sz val="12"/>
            <color indexed="81"/>
            <rFont val="Tahoma"/>
            <family val="2"/>
          </rPr>
          <t xml:space="preserve">This is your total profit per item.
</t>
        </r>
      </text>
    </comment>
    <comment ref="F30" authorId="0" shapeId="0" xr:uid="{00000000-0006-0000-0100-000008000000}">
      <text>
        <r>
          <rPr>
            <sz val="12"/>
            <color indexed="81"/>
            <rFont val="Tahoma"/>
            <family val="2"/>
          </rPr>
          <t xml:space="preserve">This amount is automatically sent to the Materials &amp; Overhead page to figure your total overhead and gross margins.
This is your cost for materials. 
If you do not use this calculator, but you still have striping costs (i.e. you hire a contractor) you enter your flat cost into this box and it will carry over to the Materials &amp; Overhead page also.  </t>
        </r>
      </text>
    </comment>
    <comment ref="G30" authorId="0" shapeId="0" xr:uid="{00000000-0006-0000-0100-000009000000}">
      <text>
        <r>
          <rPr>
            <sz val="12"/>
            <color indexed="81"/>
            <rFont val="Tahoma"/>
            <family val="2"/>
          </rPr>
          <t xml:space="preserve">This amount is automatically sent to the Quote page to go in the striping cost box. 
This is the cost to your customer.
If you do not use this calculator, but you still have striping costs to charge your customer (i.e. you hire a contractor) you enter the amount you're going to charge your customer into this box and it will carry over to Quote &amp; Invoice page also. </t>
        </r>
      </text>
    </comment>
    <comment ref="B32" authorId="0" shapeId="0" xr:uid="{00000000-0006-0000-0100-00000A000000}">
      <text>
        <r>
          <rPr>
            <sz val="12"/>
            <color indexed="81"/>
            <rFont val="Tahoma"/>
            <family val="2"/>
          </rPr>
          <t>Enter an amount here ONLY IF your company is doing the striping work.  This amount affects your total labor costs.  Obviously if you hire another contractor to do your striping, you won't have labor hours involved.</t>
        </r>
        <r>
          <rPr>
            <sz val="8"/>
            <color indexed="81"/>
            <rFont val="Tahoma"/>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bemrich</author>
  </authors>
  <commentList>
    <comment ref="A1" authorId="0" shapeId="0" xr:uid="{00000000-0006-0000-0200-000001000000}">
      <text>
        <r>
          <rPr>
            <sz val="12"/>
            <color indexed="81"/>
            <rFont val="Tahoma"/>
            <family val="2"/>
          </rPr>
          <t xml:space="preserve">There are no inputs allowed on this screen.  This page calculates the information you entered on the "Input Screen" page. </t>
        </r>
        <r>
          <rPr>
            <sz val="8"/>
            <color indexed="81"/>
            <rFont val="Tahoma"/>
          </rPr>
          <t xml:space="preserve">
</t>
        </r>
      </text>
    </comment>
    <comment ref="E10" authorId="0" shapeId="0" xr:uid="{00000000-0006-0000-0200-000002000000}">
      <text>
        <r>
          <rPr>
            <sz val="12"/>
            <color indexed="81"/>
            <rFont val="Tahoma"/>
            <family val="2"/>
          </rPr>
          <t>Differs from water to sealcoating percentage, which is usually around 35%.  This number is the total amount of water when compared to the total mixture, not just the concentrated sealcoat.</t>
        </r>
      </text>
    </comment>
    <comment ref="B41" authorId="0" shapeId="0" xr:uid="{00000000-0006-0000-0200-000003000000}">
      <text>
        <r>
          <rPr>
            <sz val="12"/>
            <color indexed="81"/>
            <rFont val="Tahoma"/>
            <family val="2"/>
          </rPr>
          <t>This box brings information from the "Quote" sheet total, so that the entire cost of the quote is brought here to figure your gross margin.</t>
        </r>
        <r>
          <rPr>
            <sz val="8"/>
            <color indexed="81"/>
            <rFont val="Tahoma"/>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bemrich</author>
  </authors>
  <commentList>
    <comment ref="D8" authorId="0" shapeId="0" xr:uid="{00000000-0006-0000-0300-000001000000}">
      <text>
        <r>
          <rPr>
            <sz val="12"/>
            <color indexed="81"/>
            <rFont val="Tahoma"/>
            <family val="2"/>
          </rPr>
          <t>You can modify this page in the yellow sections.  The info in the pricing section carries over information entered on the "Input Screen" page. 
If you manually input dollar amounts in this pricing section, it will ruin the formula being used.   
You can change the description of the item for your customers, or delete entire rows.</t>
        </r>
        <r>
          <rPr>
            <sz val="8"/>
            <color indexed="81"/>
            <rFont val="Tahoma"/>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bemrich</author>
  </authors>
  <commentList>
    <comment ref="D8" authorId="0" shapeId="0" xr:uid="{00000000-0006-0000-0400-000001000000}">
      <text>
        <r>
          <rPr>
            <sz val="12"/>
            <color indexed="81"/>
            <rFont val="Tahoma"/>
            <family val="2"/>
          </rPr>
          <t>You can modify this page in the yellow sections.  The info in the pricing section carries over information entered on the "Quote" page.  So if you make changes on the quote page, it carries over to this page.  
If you input dollar amounts in this pricing section, it will ruin the formula being used.   
You can change the description of the item for your customers, or delete entire rows.</t>
        </r>
        <r>
          <rPr>
            <sz val="8"/>
            <color indexed="81"/>
            <rFont val="Tahoma"/>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bemrich</author>
  </authors>
  <commentList>
    <comment ref="A6" authorId="0" shapeId="0" xr:uid="{00000000-0006-0000-0500-000001000000}">
      <text>
        <r>
          <rPr>
            <sz val="12"/>
            <color indexed="81"/>
            <rFont val="Tahoma"/>
            <family val="2"/>
          </rPr>
          <t xml:space="preserve">This entire page does not connect to any other screens.  This is a simple worksheet to figure out your square footages.  </t>
        </r>
        <r>
          <rPr>
            <sz val="8"/>
            <color indexed="81"/>
            <rFont val="Tahoma"/>
          </rPr>
          <t xml:space="preserve">
</t>
        </r>
      </text>
    </comment>
    <comment ref="A8" authorId="0" shapeId="0" xr:uid="{00000000-0006-0000-0500-000002000000}">
      <text>
        <r>
          <rPr>
            <sz val="12"/>
            <color indexed="81"/>
            <rFont val="Tahoma"/>
            <family val="2"/>
          </rPr>
          <t>Use this to calculate the total square footage of many sections of pavement…
Input 20x20 = 400</t>
        </r>
        <r>
          <rPr>
            <sz val="8"/>
            <color indexed="81"/>
            <rFont val="Tahoma"/>
            <family val="2"/>
          </rPr>
          <t xml:space="preserve">
</t>
        </r>
      </text>
    </comment>
    <comment ref="F30" authorId="0" shapeId="0" xr:uid="{00000000-0006-0000-0500-000003000000}">
      <text>
        <r>
          <rPr>
            <sz val="12"/>
            <color indexed="81"/>
            <rFont val="Tahoma"/>
            <family val="2"/>
          </rPr>
          <t>This box adds up the totals from all three calculator sections.</t>
        </r>
        <r>
          <rPr>
            <sz val="8"/>
            <color indexed="81"/>
            <rFont val="Tahoma"/>
          </rPr>
          <t xml:space="preserve">
</t>
        </r>
      </text>
    </comment>
    <comment ref="B34" authorId="0" shapeId="0" xr:uid="{00000000-0006-0000-0500-000004000000}">
      <text>
        <r>
          <rPr>
            <sz val="12"/>
            <color indexed="81"/>
            <rFont val="Tahoma"/>
            <family val="2"/>
          </rPr>
          <t xml:space="preserve">Distance from the center to the edge of the circle.
</t>
        </r>
        <r>
          <rPr>
            <sz val="8"/>
            <color indexed="81"/>
            <rFont val="Tahoma"/>
          </rPr>
          <t xml:space="preserve">
</t>
        </r>
      </text>
    </comment>
  </commentList>
</comments>
</file>

<file path=xl/sharedStrings.xml><?xml version="1.0" encoding="utf-8"?>
<sst xmlns="http://schemas.openxmlformats.org/spreadsheetml/2006/main" count="373" uniqueCount="215">
  <si>
    <t>Input Specs</t>
  </si>
  <si>
    <t>Job Name</t>
  </si>
  <si>
    <t xml:space="preserve"> </t>
  </si>
  <si>
    <t>Enter Job Specifications</t>
  </si>
  <si>
    <t>Yellow = Changeable Fields</t>
  </si>
  <si>
    <t>Total Sq. Footage of Asphalt Being Sealed</t>
  </si>
  <si>
    <t>Sq. Ft.</t>
  </si>
  <si>
    <t>Sq. Yards</t>
  </si>
  <si>
    <t>2nd Coat of Sealcoating Being Applied?</t>
  </si>
  <si>
    <t>1= Yes   0=No</t>
  </si>
  <si>
    <t>3rd Coat of Sealcoating Being Applied?</t>
  </si>
  <si>
    <t>1st Sealcoat Coverage (Before Water)</t>
  </si>
  <si>
    <t>Undilluted Gallons Per Sq. Ft.</t>
  </si>
  <si>
    <t>Gallons Per Sq. Yard</t>
  </si>
  <si>
    <t>2nd Sealcoat Coverage (Before Water)</t>
  </si>
  <si>
    <t>3rd Sealcoat Coverage (Before Water)</t>
  </si>
  <si>
    <t>1st Coat Sealcoating Speed</t>
  </si>
  <si>
    <t>Sq. Ft. Per Hour</t>
  </si>
  <si>
    <t>Sq. Yards Per Hour</t>
  </si>
  <si>
    <t>2nd Coat Sealcoating Speed</t>
  </si>
  <si>
    <t>3rd Coat Sealcoating Speed</t>
  </si>
  <si>
    <t>Sand Added?</t>
  </si>
  <si>
    <t>Pounds Sand Per Gallon Sealer (Before Water)</t>
  </si>
  <si>
    <t>Pounds per Gallon, before water</t>
  </si>
  <si>
    <t>Number Oil Spot Priming Spots</t>
  </si>
  <si>
    <t>Individual Spots</t>
  </si>
  <si>
    <t>Polymer Added?</t>
  </si>
  <si>
    <t>Polymer/Additive as % (Before Water)</t>
  </si>
  <si>
    <t>Percent of Sealcoat Mix, no water</t>
  </si>
  <si>
    <t>Crack Seal Linear Footage</t>
  </si>
  <si>
    <t xml:space="preserve">Linear Ft.  </t>
  </si>
  <si>
    <t>Average Crack Width</t>
  </si>
  <si>
    <t>Inches</t>
  </si>
  <si>
    <t>Average Crack Depth</t>
  </si>
  <si>
    <t>Crack Sealing Speed</t>
  </si>
  <si>
    <t>Feet Per Hour</t>
  </si>
  <si>
    <t>Cleaning / Prep Time</t>
  </si>
  <si>
    <t>Hour(s)</t>
  </si>
  <si>
    <t>How Often Spray Tips are Changed</t>
  </si>
  <si>
    <t>Every (x) Gallons of FINAL mix</t>
  </si>
  <si>
    <t>Raw Material Costs</t>
  </si>
  <si>
    <t>Sealcoat</t>
  </si>
  <si>
    <t>Per Gallon</t>
  </si>
  <si>
    <t>Crack Sealer</t>
  </si>
  <si>
    <t>Per 50 lb. Box</t>
  </si>
  <si>
    <t>Sand</t>
  </si>
  <si>
    <t>Per 100 Pound</t>
  </si>
  <si>
    <t>Water</t>
  </si>
  <si>
    <t>Polymer / Additives</t>
  </si>
  <si>
    <t>Per 5 Gallon Bucket</t>
  </si>
  <si>
    <t>Oil Spot Primer</t>
  </si>
  <si>
    <t>Patching Material</t>
  </si>
  <si>
    <t>Flat Cost for Asphalt or other</t>
  </si>
  <si>
    <t>Spray Tips</t>
  </si>
  <si>
    <t>Per Each</t>
  </si>
  <si>
    <t>Other Costs &amp; Specifications</t>
  </si>
  <si>
    <t>Misc. Job Costs (Insurance, fuel, supplies)</t>
  </si>
  <si>
    <t>Flat Cost</t>
  </si>
  <si>
    <t>Hourly Labor Cost</t>
  </si>
  <si>
    <t>Per Hour</t>
  </si>
  <si>
    <t>Water to sealcoating percentage</t>
  </si>
  <si>
    <t>Water: Seal Mixture</t>
  </si>
  <si>
    <t>Sealcoat Tank Capacity</t>
  </si>
  <si>
    <t xml:space="preserve">Gallons    </t>
  </si>
  <si>
    <t>What You Charge the Customer</t>
  </si>
  <si>
    <t>1st Coat of Sealcoat</t>
  </si>
  <si>
    <t>Per Sq. Ft.</t>
  </si>
  <si>
    <t>Per Sq. Yard</t>
  </si>
  <si>
    <t>2nd Coat of Sealcoat</t>
  </si>
  <si>
    <t>3rd Coat of Sealcoat</t>
  </si>
  <si>
    <t>Crack Sealing</t>
  </si>
  <si>
    <t>Per Lin. Ft.</t>
  </si>
  <si>
    <t>Sand Charge</t>
  </si>
  <si>
    <t>Polymer Additive Charge</t>
  </si>
  <si>
    <t>Oil Spot Priming</t>
  </si>
  <si>
    <t>Per Each Spot</t>
  </si>
  <si>
    <t>Patching</t>
  </si>
  <si>
    <t>Flat Total for Patching</t>
  </si>
  <si>
    <t>State Sales Tax Rate</t>
  </si>
  <si>
    <t>Percentage, if collected</t>
  </si>
  <si>
    <t>Copyright© 2022  Roadkill Pavement Repair, Arcadia, LLC</t>
  </si>
  <si>
    <t>Striping Calculator</t>
  </si>
  <si>
    <t>Quantity</t>
  </si>
  <si>
    <t>Customer Cost</t>
  </si>
  <si>
    <t>Contractor Cost</t>
  </si>
  <si>
    <t>Profit</t>
  </si>
  <si>
    <t>Striping Specs</t>
  </si>
  <si>
    <t>Yellow =Changeable Fields</t>
  </si>
  <si>
    <t>Charge/ Unit</t>
  </si>
  <si>
    <t>Overhead/Unit</t>
  </si>
  <si>
    <t>Overhead Total</t>
  </si>
  <si>
    <t>Gross</t>
  </si>
  <si>
    <t>Net</t>
  </si>
  <si>
    <t>Center Lines</t>
  </si>
  <si>
    <t>Linear Feet</t>
  </si>
  <si>
    <t>Curb Painting</t>
  </si>
  <si>
    <t xml:space="preserve">Hatching Area Painting (/ / / /) </t>
  </si>
  <si>
    <t>Thermoplastic Applications</t>
  </si>
  <si>
    <t>Total Number</t>
  </si>
  <si>
    <t>Standard Parking Lines 4"</t>
  </si>
  <si>
    <t>Standard Parking Lines 5"</t>
  </si>
  <si>
    <t>Handicap Signs, Same Color</t>
  </si>
  <si>
    <t>Handicap, 2 Color or Special Color</t>
  </si>
  <si>
    <t>Accessible Parking Spaces for Cars</t>
  </si>
  <si>
    <t>Van-Accessible Parking Spaces</t>
  </si>
  <si>
    <t>Arrows, Large</t>
  </si>
  <si>
    <t>Arrows, Small</t>
  </si>
  <si>
    <t>Lettering, Size 1</t>
  </si>
  <si>
    <t>Lettering, Size 2</t>
  </si>
  <si>
    <t>Lettering, Size 3</t>
  </si>
  <si>
    <t>Visitor</t>
  </si>
  <si>
    <t>Guest</t>
  </si>
  <si>
    <t>No Parking</t>
  </si>
  <si>
    <t>Yield</t>
  </si>
  <si>
    <t>Layout Fees</t>
  </si>
  <si>
    <t>Total Bumper Blocks</t>
  </si>
  <si>
    <t>Bumper Blocks Masks</t>
  </si>
  <si>
    <t>Misc. Charges</t>
  </si>
  <si>
    <t>Units</t>
  </si>
  <si>
    <t>Other</t>
  </si>
  <si>
    <t>Total Hours to Complete Striping:</t>
  </si>
  <si>
    <t>Materials &amp; Overhead</t>
  </si>
  <si>
    <t>Materials Required</t>
  </si>
  <si>
    <t>1st Coat Sealcoat</t>
  </si>
  <si>
    <t>Gallons</t>
  </si>
  <si>
    <t>2nd Coat Sealcoat</t>
  </si>
  <si>
    <t>3rd Coat Sealcoat</t>
  </si>
  <si>
    <t>Sand added to concentrated sealer</t>
  </si>
  <si>
    <t>Pounds</t>
  </si>
  <si>
    <t>Gallons Displaced</t>
  </si>
  <si>
    <t xml:space="preserve">                                                         100 Pound Sand Bags</t>
  </si>
  <si>
    <t>100 lb Bags</t>
  </si>
  <si>
    <t>Water of total solution</t>
  </si>
  <si>
    <t>Polymer Additive</t>
  </si>
  <si>
    <t>by volume, incl. Sand &amp; Additives</t>
  </si>
  <si>
    <t>5 Gallon Buckets</t>
  </si>
  <si>
    <t>Crack Sealant</t>
  </si>
  <si>
    <t>50 Pound Boxes</t>
  </si>
  <si>
    <t>lbs.  Approximation!</t>
  </si>
  <si>
    <t>Total Sealcoat, 1st, 2nd and 3rd Coat</t>
  </si>
  <si>
    <t>Gallons Undiluted Sealcoat</t>
  </si>
  <si>
    <t>Total Tank Displacement</t>
  </si>
  <si>
    <t>Gallons/ All Ingredients</t>
  </si>
  <si>
    <t>Total Tank(s)</t>
  </si>
  <si>
    <t>Hours to Complete</t>
  </si>
  <si>
    <t>Number of Hours to Complete</t>
  </si>
  <si>
    <t>Total Hours</t>
  </si>
  <si>
    <t>Not including travel time or loading</t>
  </si>
  <si>
    <t>Number of Days to Complete</t>
  </si>
  <si>
    <t>8-hour Days</t>
  </si>
  <si>
    <t>Overhead Costs</t>
  </si>
  <si>
    <t>1st Coat Sealcoating</t>
  </si>
  <si>
    <t>1st &amp; 2nd &amp; 3rd Coat</t>
  </si>
  <si>
    <t>2nd Coat Sealcoating</t>
  </si>
  <si>
    <t>3rd Coat Sealcoating</t>
  </si>
  <si>
    <t>Striping</t>
  </si>
  <si>
    <t>Polymer Additives</t>
  </si>
  <si>
    <t>Spray Tips Needed</t>
  </si>
  <si>
    <t>Labor</t>
  </si>
  <si>
    <t>Other (Propane, Gas, Supplies)</t>
  </si>
  <si>
    <t>Customer Quote</t>
  </si>
  <si>
    <t>Gross Profit</t>
  </si>
  <si>
    <t>Gross Margin</t>
  </si>
  <si>
    <t>Copyright© 2022 Roadkill Pavement Repair, Arcadia, LLC</t>
  </si>
  <si>
    <t>Customer Quote No.</t>
  </si>
  <si>
    <t>Date:</t>
  </si>
  <si>
    <t>Customer:</t>
  </si>
  <si>
    <t>Address:</t>
  </si>
  <si>
    <t>Site Location:</t>
  </si>
  <si>
    <t>Phone:</t>
  </si>
  <si>
    <t>Fax:</t>
  </si>
  <si>
    <t>Email</t>
  </si>
  <si>
    <t>Prepared By:</t>
  </si>
  <si>
    <t>Approximate completion time is:</t>
  </si>
  <si>
    <t>Day(s)</t>
  </si>
  <si>
    <t>Specs</t>
  </si>
  <si>
    <t>Description</t>
  </si>
  <si>
    <t>Sq. Feet Pavement</t>
  </si>
  <si>
    <t>1st Coat of Sealcoating</t>
  </si>
  <si>
    <t>Applied 2nd Coat</t>
  </si>
  <si>
    <t>2nd Coat of Sealcoating</t>
  </si>
  <si>
    <t>Applied 3rd Coat</t>
  </si>
  <si>
    <t>3rd Coat of Sealcoating</t>
  </si>
  <si>
    <t>Linear Feet, hot melt applied, meets specs</t>
  </si>
  <si>
    <t>Potholes, patches, repairs made</t>
  </si>
  <si>
    <t>Handicap spots, Parking Space Lines, Curbs</t>
  </si>
  <si>
    <t>Oil stained spots, special treatment</t>
  </si>
  <si>
    <t>Per Sq. Ft. Both Coats, improves durability</t>
  </si>
  <si>
    <t>Polymer Charge</t>
  </si>
  <si>
    <t>Subtotal</t>
  </si>
  <si>
    <t>Tax</t>
  </si>
  <si>
    <t>Total</t>
  </si>
  <si>
    <t>This quote good until:</t>
  </si>
  <si>
    <t xml:space="preserve">Any alterations or deviations from above specifications will be done only with written orders, and will </t>
  </si>
  <si>
    <t xml:space="preserve">become an extra charge over and above this estimate.  </t>
  </si>
  <si>
    <t>Payments to be made as follows: 50% deposit required to being work, 50% due upon completion.</t>
  </si>
  <si>
    <t>We agree to have the work described above performed for the stated amount.  We agree to the terms on the</t>
  </si>
  <si>
    <t xml:space="preserve">work specifications document and on this quote. </t>
  </si>
  <si>
    <t>Signed:____________________________  Date:_____________Company:_____________________________</t>
  </si>
  <si>
    <t xml:space="preserve">Thank you for your business. </t>
  </si>
  <si>
    <t>Customer Invoice No.</t>
  </si>
  <si>
    <t>Completed:</t>
  </si>
  <si>
    <t>Payments Received</t>
  </si>
  <si>
    <t>Total Due</t>
  </si>
  <si>
    <t>Terms</t>
  </si>
  <si>
    <t>Area of Multiple Square/Rectangular Sections</t>
  </si>
  <si>
    <t>Area of Triangles</t>
  </si>
  <si>
    <t>Enter Feet</t>
  </si>
  <si>
    <t>Sq. Feet</t>
  </si>
  <si>
    <t>Base (B) of triangle (Ft.)</t>
  </si>
  <si>
    <t xml:space="preserve">Height (H) of Triangle (Ft.) </t>
  </si>
  <si>
    <t>Total Sq. Feet</t>
  </si>
  <si>
    <t>Total Sq. Ft. of All Calcs</t>
  </si>
  <si>
    <t>Circular Sections</t>
  </si>
  <si>
    <t>Enter Radius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</si>
</sst>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164" formatCode="&quot;$&quot;#,##0.00"/>
    <numFmt numFmtId="165" formatCode="mmmm\ d\,\ yyyy"/>
    <numFmt numFmtId="166" formatCode="0.000000000"/>
    <numFmt numFmtId="167" formatCode="0.000"/>
    <numFmt numFmtId="168" formatCode="&quot;$&quot;#,##0.0000_);\(&quot;$&quot;#,##0.0000\)"/>
    <numFmt numFmtId="169" formatCode="0.0000"/>
    <numFmt numFmtId="170" formatCode="0.0"/>
    <numFmt numFmtId="171" formatCode="_(&quot;$&quot;* #,##0.0000_);_(&quot;$&quot;* \(#,##0.0000\);_(&quot;$&quot;* &quot;-&quot;????_);_(@_)"/>
    <numFmt numFmtId="172" formatCode="#\ ?/2"/>
  </numFmts>
  <fonts count="18">
    <font>
      <sz val="10"/>
      <name val="Arial"/>
    </font>
    <font>
      <sz val="10"/>
      <name val="Arial"/>
    </font>
    <font>
      <u/>
      <sz val="10"/>
      <color indexed="12"/>
      <name val="Arial"/>
    </font>
    <font>
      <sz val="8"/>
      <color indexed="81"/>
      <name val="Tahoma"/>
    </font>
    <font>
      <sz val="12"/>
      <color indexed="81"/>
      <name val="Tahoma"/>
      <family val="2"/>
    </font>
    <font>
      <sz val="8"/>
      <color indexed="81"/>
      <name val="Tahoma"/>
      <family val="2"/>
    </font>
    <font>
      <b/>
      <sz val="8"/>
      <color indexed="81"/>
      <name val="Tahoma"/>
    </font>
    <font>
      <b/>
      <sz val="12"/>
      <color indexed="81"/>
      <name val="Tahoma"/>
      <family val="2"/>
    </font>
    <font>
      <b/>
      <sz val="16"/>
      <name val="Calibri"/>
      <family val="2"/>
      <scheme val="minor"/>
    </font>
    <font>
      <sz val="10"/>
      <name val="Calibri"/>
      <family val="2"/>
      <scheme val="minor"/>
    </font>
    <font>
      <b/>
      <sz val="12"/>
      <name val="Calibri"/>
      <family val="2"/>
      <scheme val="minor"/>
    </font>
    <font>
      <b/>
      <sz val="10"/>
      <name val="Calibri"/>
      <family val="2"/>
      <scheme val="minor"/>
    </font>
    <font>
      <sz val="8"/>
      <name val="Calibri"/>
      <family val="2"/>
      <scheme val="minor"/>
    </font>
    <font>
      <b/>
      <sz val="8"/>
      <name val="Calibri"/>
      <family val="2"/>
      <scheme val="minor"/>
    </font>
    <font>
      <sz val="12"/>
      <name val="Calibri"/>
      <family val="2"/>
      <scheme val="minor"/>
    </font>
    <font>
      <b/>
      <i/>
      <sz val="16"/>
      <name val="Calibri"/>
      <family val="2"/>
      <scheme val="minor"/>
    </font>
    <font>
      <b/>
      <sz val="10"/>
      <color indexed="10"/>
      <name val="Calibri"/>
      <family val="2"/>
      <scheme val="minor"/>
    </font>
    <font>
      <b/>
      <sz val="14"/>
      <name val="Calibri"/>
      <family val="2"/>
      <scheme val="minor"/>
    </font>
  </fonts>
  <fills count="6">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51"/>
        <bgColor indexed="64"/>
      </patternFill>
    </fill>
    <fill>
      <patternFill patternType="solid">
        <fgColor theme="9" tint="0.399975585192419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252">
    <xf numFmtId="0" fontId="0" fillId="0" borderId="0" xfId="0"/>
    <xf numFmtId="0" fontId="8" fillId="0" borderId="0" xfId="0" applyFont="1" applyAlignment="1">
      <alignment horizontal="center"/>
    </xf>
    <xf numFmtId="0" fontId="9" fillId="0" borderId="0" xfId="0" applyFont="1"/>
    <xf numFmtId="0" fontId="10" fillId="0" borderId="0" xfId="0" applyFont="1" applyAlignment="1">
      <alignment horizontal="right"/>
    </xf>
    <xf numFmtId="0" fontId="10" fillId="5" borderId="13" xfId="0" applyFont="1" applyFill="1" applyBorder="1" applyAlignment="1">
      <alignment horizontal="center"/>
    </xf>
    <xf numFmtId="0" fontId="11" fillId="0" borderId="0" xfId="0" applyFont="1"/>
    <xf numFmtId="0" fontId="9" fillId="0" borderId="3" xfId="0" applyFont="1" applyBorder="1"/>
    <xf numFmtId="2" fontId="9" fillId="0" borderId="1" xfId="0" applyNumberFormat="1" applyFont="1" applyBorder="1" applyAlignment="1" applyProtection="1">
      <alignment horizontal="center"/>
      <protection hidden="1"/>
    </xf>
    <xf numFmtId="0" fontId="12" fillId="0" borderId="1" xfId="0" applyFont="1" applyBorder="1"/>
    <xf numFmtId="9" fontId="9" fillId="0" borderId="0" xfId="0" applyNumberFormat="1" applyFont="1"/>
    <xf numFmtId="0" fontId="9" fillId="0" borderId="1" xfId="0" applyFont="1" applyBorder="1"/>
    <xf numFmtId="0" fontId="12" fillId="0" borderId="0" xfId="0" applyFont="1"/>
    <xf numFmtId="1" fontId="9" fillId="0" borderId="0" xfId="0" applyNumberFormat="1" applyFont="1"/>
    <xf numFmtId="0" fontId="12" fillId="0" borderId="4" xfId="0" applyFont="1" applyBorder="1"/>
    <xf numFmtId="2" fontId="9" fillId="0" borderId="7" xfId="0" applyNumberFormat="1" applyFont="1" applyBorder="1" applyProtection="1">
      <protection hidden="1"/>
    </xf>
    <xf numFmtId="0" fontId="12" fillId="0" borderId="8" xfId="0" applyFont="1" applyBorder="1"/>
    <xf numFmtId="9" fontId="9" fillId="0" borderId="4" xfId="3" applyFont="1" applyBorder="1" applyProtection="1">
      <protection hidden="1"/>
    </xf>
    <xf numFmtId="0" fontId="12" fillId="0" borderId="9" xfId="0" applyFont="1" applyBorder="1"/>
    <xf numFmtId="0" fontId="9" fillId="0" borderId="6" xfId="0" applyFont="1" applyBorder="1" applyProtection="1">
      <protection hidden="1"/>
    </xf>
    <xf numFmtId="0" fontId="12" fillId="0" borderId="3" xfId="0" applyFont="1" applyBorder="1"/>
    <xf numFmtId="2" fontId="9" fillId="0" borderId="1" xfId="0" applyNumberFormat="1" applyFont="1" applyBorder="1" applyAlignment="1" applyProtection="1">
      <alignment horizontal="right"/>
      <protection hidden="1"/>
    </xf>
    <xf numFmtId="2" fontId="9" fillId="0" borderId="0" xfId="0" applyNumberFormat="1" applyFont="1" applyAlignment="1" applyProtection="1">
      <alignment horizontal="center"/>
      <protection hidden="1"/>
    </xf>
    <xf numFmtId="0" fontId="11" fillId="0" borderId="0" xfId="0" applyFont="1" applyAlignment="1">
      <alignment horizontal="right"/>
    </xf>
    <xf numFmtId="2" fontId="9" fillId="0" borderId="13" xfId="0" applyNumberFormat="1" applyFont="1" applyBorder="1" applyAlignment="1" applyProtection="1">
      <alignment horizontal="center"/>
      <protection hidden="1"/>
    </xf>
    <xf numFmtId="2" fontId="11" fillId="0" borderId="0" xfId="0" applyNumberFormat="1" applyFont="1" applyAlignment="1" applyProtection="1">
      <alignment horizontal="center"/>
      <protection hidden="1"/>
    </xf>
    <xf numFmtId="2" fontId="9" fillId="0" borderId="0" xfId="0" applyNumberFormat="1" applyFont="1" applyAlignment="1">
      <alignment horizontal="right"/>
    </xf>
    <xf numFmtId="2" fontId="11" fillId="0" borderId="0" xfId="0" applyNumberFormat="1" applyFont="1" applyAlignment="1" applyProtection="1">
      <alignment horizontal="right"/>
      <protection hidden="1"/>
    </xf>
    <xf numFmtId="0" fontId="13" fillId="0" borderId="0" xfId="0" applyFont="1"/>
    <xf numFmtId="44" fontId="9" fillId="0" borderId="1" xfId="1" applyFont="1" applyBorder="1" applyProtection="1">
      <protection hidden="1"/>
    </xf>
    <xf numFmtId="172" fontId="14" fillId="0" borderId="1" xfId="0" applyNumberFormat="1" applyFont="1" applyBorder="1" applyAlignment="1" applyProtection="1">
      <alignment horizontal="center"/>
      <protection hidden="1"/>
    </xf>
    <xf numFmtId="0" fontId="9" fillId="0" borderId="2" xfId="0" applyFont="1" applyBorder="1"/>
    <xf numFmtId="44" fontId="9" fillId="0" borderId="2" xfId="1" applyFont="1" applyBorder="1" applyProtection="1">
      <protection hidden="1"/>
    </xf>
    <xf numFmtId="44" fontId="11" fillId="0" borderId="13" xfId="1" applyFont="1" applyBorder="1" applyProtection="1">
      <protection hidden="1"/>
    </xf>
    <xf numFmtId="44" fontId="11" fillId="0" borderId="0" xfId="1" applyFont="1" applyBorder="1" applyAlignment="1">
      <alignment horizontal="center"/>
    </xf>
    <xf numFmtId="44" fontId="11" fillId="0" borderId="0" xfId="1" applyFont="1" applyAlignment="1">
      <alignment horizontal="center"/>
    </xf>
    <xf numFmtId="0" fontId="11" fillId="0" borderId="0" xfId="0" applyFont="1" applyAlignment="1">
      <alignment horizontal="center"/>
    </xf>
    <xf numFmtId="44" fontId="11" fillId="3" borderId="13" xfId="1" applyFont="1" applyFill="1" applyBorder="1" applyProtection="1">
      <protection hidden="1"/>
    </xf>
    <xf numFmtId="44" fontId="11" fillId="4" borderId="13" xfId="1" applyFont="1" applyFill="1" applyBorder="1" applyProtection="1">
      <protection hidden="1"/>
    </xf>
    <xf numFmtId="9" fontId="11" fillId="0" borderId="5" xfId="3" applyFont="1" applyBorder="1" applyAlignment="1" applyProtection="1">
      <alignment horizontal="center"/>
      <protection hidden="1"/>
    </xf>
    <xf numFmtId="0" fontId="11" fillId="0" borderId="0" xfId="0" applyFont="1" applyAlignment="1">
      <alignment horizontal="left"/>
    </xf>
    <xf numFmtId="44" fontId="9" fillId="0" borderId="0" xfId="1" applyFont="1" applyBorder="1"/>
    <xf numFmtId="44" fontId="11" fillId="0" borderId="0" xfId="2" applyNumberFormat="1" applyFont="1" applyAlignment="1" applyProtection="1">
      <alignment horizontal="right"/>
    </xf>
    <xf numFmtId="0" fontId="9" fillId="0" borderId="0" xfId="0" applyFont="1" applyAlignment="1">
      <alignment horizontal="left"/>
    </xf>
    <xf numFmtId="0" fontId="10" fillId="5" borderId="14" xfId="0" applyFont="1" applyFill="1" applyBorder="1" applyAlignment="1">
      <alignment horizontal="center"/>
    </xf>
    <xf numFmtId="0" fontId="9" fillId="2" borderId="13" xfId="0" applyFont="1" applyFill="1" applyBorder="1" applyAlignment="1">
      <alignment horizontal="center"/>
    </xf>
    <xf numFmtId="0" fontId="10" fillId="0" borderId="0" xfId="0" applyFont="1" applyAlignment="1">
      <alignment horizontal="center"/>
    </xf>
    <xf numFmtId="0" fontId="9" fillId="0" borderId="0" xfId="0" applyFont="1" applyAlignment="1">
      <alignment horizontal="center"/>
    </xf>
    <xf numFmtId="0" fontId="9" fillId="0" borderId="19" xfId="0" applyFont="1" applyBorder="1"/>
    <xf numFmtId="3" fontId="10" fillId="2" borderId="21" xfId="0" applyNumberFormat="1" applyFont="1" applyFill="1" applyBorder="1" applyAlignment="1">
      <alignment horizontal="center"/>
    </xf>
    <xf numFmtId="0" fontId="10" fillId="0" borderId="21" xfId="0" applyFont="1" applyBorder="1"/>
    <xf numFmtId="2" fontId="9" fillId="0" borderId="21" xfId="0" applyNumberFormat="1" applyFont="1" applyBorder="1"/>
    <xf numFmtId="0" fontId="12" fillId="0" borderId="22" xfId="0" applyFont="1" applyBorder="1"/>
    <xf numFmtId="0" fontId="9" fillId="2" borderId="1" xfId="0" applyFont="1" applyFill="1" applyBorder="1" applyAlignment="1">
      <alignment horizontal="center"/>
    </xf>
    <xf numFmtId="0" fontId="9" fillId="2" borderId="2" xfId="0" applyFont="1" applyFill="1" applyBorder="1" applyAlignment="1">
      <alignment horizontal="center"/>
    </xf>
    <xf numFmtId="0" fontId="12" fillId="0" borderId="2" xfId="0" applyFont="1" applyBorder="1"/>
    <xf numFmtId="0" fontId="9" fillId="0" borderId="40" xfId="0" applyFont="1" applyBorder="1"/>
    <xf numFmtId="166" fontId="9" fillId="2" borderId="3" xfId="0" applyNumberFormat="1" applyFont="1" applyFill="1" applyBorder="1" applyAlignment="1">
      <alignment horizontal="center"/>
    </xf>
    <xf numFmtId="169" fontId="9" fillId="0" borderId="3" xfId="0" applyNumberFormat="1" applyFont="1" applyBorder="1"/>
    <xf numFmtId="0" fontId="12" fillId="0" borderId="50" xfId="0" applyFont="1" applyBorder="1"/>
    <xf numFmtId="166" fontId="9" fillId="2" borderId="1" xfId="0" applyNumberFormat="1" applyFont="1" applyFill="1" applyBorder="1" applyAlignment="1">
      <alignment horizontal="center"/>
    </xf>
    <xf numFmtId="169" fontId="9" fillId="0" borderId="1" xfId="0" applyNumberFormat="1" applyFont="1" applyBorder="1"/>
    <xf numFmtId="0" fontId="9" fillId="0" borderId="49" xfId="0" applyFont="1" applyBorder="1"/>
    <xf numFmtId="166" fontId="9" fillId="2" borderId="48" xfId="0" applyNumberFormat="1" applyFont="1" applyFill="1" applyBorder="1" applyAlignment="1">
      <alignment horizontal="center"/>
    </xf>
    <xf numFmtId="169" fontId="9" fillId="0" borderId="48" xfId="0" applyNumberFormat="1" applyFont="1" applyBorder="1"/>
    <xf numFmtId="3" fontId="9" fillId="2" borderId="21" xfId="0" applyNumberFormat="1" applyFont="1" applyFill="1" applyBorder="1" applyAlignment="1">
      <alignment horizontal="center"/>
    </xf>
    <xf numFmtId="0" fontId="12" fillId="0" borderId="21" xfId="0" applyFont="1" applyBorder="1"/>
    <xf numFmtId="3" fontId="9" fillId="2" borderId="1" xfId="0" applyNumberFormat="1" applyFont="1" applyFill="1" applyBorder="1" applyAlignment="1">
      <alignment horizontal="center"/>
    </xf>
    <xf numFmtId="2" fontId="9" fillId="0" borderId="1" xfId="0" applyNumberFormat="1" applyFont="1" applyBorder="1"/>
    <xf numFmtId="3" fontId="9" fillId="2" borderId="2" xfId="0" applyNumberFormat="1" applyFont="1" applyFill="1" applyBorder="1" applyAlignment="1">
      <alignment horizontal="center"/>
    </xf>
    <xf numFmtId="2" fontId="9" fillId="0" borderId="34" xfId="0" applyNumberFormat="1" applyFont="1" applyBorder="1"/>
    <xf numFmtId="0" fontId="12" fillId="0" borderId="51" xfId="0" applyFont="1" applyBorder="1"/>
    <xf numFmtId="1" fontId="9" fillId="2" borderId="3" xfId="0" applyNumberFormat="1" applyFont="1" applyFill="1" applyBorder="1" applyAlignment="1">
      <alignment horizontal="center"/>
    </xf>
    <xf numFmtId="2" fontId="9" fillId="0" borderId="0" xfId="0" applyNumberFormat="1" applyFont="1"/>
    <xf numFmtId="0" fontId="9" fillId="0" borderId="20" xfId="0" applyFont="1" applyBorder="1"/>
    <xf numFmtId="1" fontId="9" fillId="2" borderId="2" xfId="0" applyNumberFormat="1" applyFont="1" applyFill="1" applyBorder="1" applyAlignment="1">
      <alignment horizontal="center"/>
    </xf>
    <xf numFmtId="0" fontId="12" fillId="0" borderId="23" xfId="0" applyFont="1" applyBorder="1"/>
    <xf numFmtId="0" fontId="9" fillId="0" borderId="25" xfId="0" applyFont="1" applyBorder="1"/>
    <xf numFmtId="1" fontId="9" fillId="2" borderId="26" xfId="0" applyNumberFormat="1" applyFont="1" applyFill="1" applyBorder="1" applyAlignment="1">
      <alignment horizontal="center"/>
    </xf>
    <xf numFmtId="0" fontId="12" fillId="0" borderId="27" xfId="0" applyFont="1" applyBorder="1"/>
    <xf numFmtId="1" fontId="9" fillId="2" borderId="21" xfId="0" applyNumberFormat="1" applyFont="1" applyFill="1" applyBorder="1" applyAlignment="1">
      <alignment horizontal="center"/>
    </xf>
    <xf numFmtId="9" fontId="9" fillId="2" borderId="2" xfId="3" applyFont="1" applyFill="1" applyBorder="1" applyAlignment="1">
      <alignment horizontal="center"/>
    </xf>
    <xf numFmtId="3" fontId="9" fillId="2" borderId="3" xfId="0" applyNumberFormat="1" applyFont="1" applyFill="1" applyBorder="1" applyAlignment="1">
      <alignment horizontal="center"/>
    </xf>
    <xf numFmtId="13" fontId="9" fillId="0" borderId="0" xfId="0" applyNumberFormat="1" applyFont="1"/>
    <xf numFmtId="167" fontId="9" fillId="2" borderId="1" xfId="0" applyNumberFormat="1" applyFont="1" applyFill="1" applyBorder="1" applyAlignment="1">
      <alignment horizontal="center"/>
    </xf>
    <xf numFmtId="0" fontId="9" fillId="0" borderId="9" xfId="0" applyFont="1" applyBorder="1"/>
    <xf numFmtId="3" fontId="9" fillId="2" borderId="9" xfId="0" applyNumberFormat="1" applyFont="1" applyFill="1" applyBorder="1" applyAlignment="1">
      <alignment horizontal="center"/>
    </xf>
    <xf numFmtId="0" fontId="9" fillId="0" borderId="26" xfId="0" applyFont="1" applyBorder="1"/>
    <xf numFmtId="0" fontId="12" fillId="0" borderId="26" xfId="0" applyFont="1" applyBorder="1"/>
    <xf numFmtId="1" fontId="9" fillId="0" borderId="0" xfId="0" applyNumberFormat="1" applyFont="1" applyAlignment="1">
      <alignment horizontal="center"/>
    </xf>
    <xf numFmtId="0" fontId="9" fillId="0" borderId="6" xfId="0" applyFont="1" applyBorder="1"/>
    <xf numFmtId="0" fontId="12" fillId="0" borderId="5" xfId="0" applyFont="1" applyBorder="1"/>
    <xf numFmtId="0" fontId="9" fillId="0" borderId="4" xfId="0" applyFont="1" applyBorder="1"/>
    <xf numFmtId="44" fontId="9" fillId="2" borderId="11" xfId="1" applyFont="1" applyFill="1" applyBorder="1"/>
    <xf numFmtId="44" fontId="9" fillId="2" borderId="28" xfId="1" applyFont="1" applyFill="1" applyBorder="1"/>
    <xf numFmtId="44" fontId="9" fillId="2" borderId="1" xfId="1" applyFont="1" applyFill="1" applyBorder="1"/>
    <xf numFmtId="9" fontId="9" fillId="2" borderId="11" xfId="3" applyFont="1" applyFill="1" applyBorder="1" applyAlignment="1">
      <alignment horizontal="right"/>
    </xf>
    <xf numFmtId="0" fontId="9" fillId="2" borderId="12" xfId="3" applyNumberFormat="1" applyFont="1" applyFill="1" applyBorder="1" applyAlignment="1">
      <alignment horizontal="right"/>
    </xf>
    <xf numFmtId="168" fontId="9" fillId="0" borderId="5" xfId="1" applyNumberFormat="1" applyFont="1" applyBorder="1"/>
    <xf numFmtId="171" fontId="9" fillId="2" borderId="39" xfId="1" applyNumberFormat="1" applyFont="1" applyFill="1" applyBorder="1"/>
    <xf numFmtId="44" fontId="9" fillId="2" borderId="15" xfId="1" applyFont="1" applyFill="1" applyBorder="1"/>
    <xf numFmtId="44" fontId="9" fillId="0" borderId="5" xfId="1" applyFont="1" applyBorder="1"/>
    <xf numFmtId="0" fontId="9" fillId="0" borderId="7" xfId="0" applyFont="1" applyBorder="1"/>
    <xf numFmtId="44" fontId="9" fillId="2" borderId="16" xfId="1" applyFont="1" applyFill="1" applyBorder="1"/>
    <xf numFmtId="164" fontId="12" fillId="0" borderId="0" xfId="0" applyNumberFormat="1" applyFont="1"/>
    <xf numFmtId="164" fontId="9" fillId="0" borderId="0" xfId="0" applyNumberFormat="1" applyFont="1"/>
    <xf numFmtId="10" fontId="9" fillId="2" borderId="17" xfId="3" applyNumberFormat="1" applyFont="1" applyFill="1" applyBorder="1"/>
    <xf numFmtId="0" fontId="15" fillId="0" borderId="0" xfId="0" applyFont="1" applyAlignment="1">
      <alignment horizontal="center"/>
    </xf>
    <xf numFmtId="0" fontId="11" fillId="5" borderId="13" xfId="0" applyFont="1" applyFill="1" applyBorder="1" applyAlignment="1">
      <alignment horizontal="center"/>
    </xf>
    <xf numFmtId="0" fontId="9" fillId="2" borderId="3" xfId="0" applyFont="1" applyFill="1" applyBorder="1" applyAlignment="1">
      <alignment horizontal="left"/>
    </xf>
    <xf numFmtId="0" fontId="9" fillId="2" borderId="3" xfId="0" applyFont="1" applyFill="1" applyBorder="1"/>
    <xf numFmtId="0" fontId="9" fillId="2" borderId="1" xfId="0" applyFont="1" applyFill="1" applyBorder="1"/>
    <xf numFmtId="44" fontId="9" fillId="2" borderId="3" xfId="1" applyFont="1" applyFill="1" applyBorder="1"/>
    <xf numFmtId="44" fontId="9" fillId="0" borderId="3" xfId="1" applyFont="1" applyFill="1" applyBorder="1"/>
    <xf numFmtId="44" fontId="9" fillId="0" borderId="6" xfId="1" applyFont="1" applyBorder="1"/>
    <xf numFmtId="44" fontId="9" fillId="0" borderId="29" xfId="1" applyFont="1" applyBorder="1"/>
    <xf numFmtId="0" fontId="9" fillId="2" borderId="1" xfId="0" applyFont="1" applyFill="1" applyBorder="1" applyAlignment="1">
      <alignment horizontal="left"/>
    </xf>
    <xf numFmtId="44" fontId="9" fillId="0" borderId="1" xfId="1" applyFont="1" applyFill="1" applyBorder="1"/>
    <xf numFmtId="44" fontId="9" fillId="0" borderId="4" xfId="1" applyFont="1" applyBorder="1"/>
    <xf numFmtId="44" fontId="9" fillId="0" borderId="11" xfId="1" applyFont="1" applyBorder="1"/>
    <xf numFmtId="0" fontId="9" fillId="2" borderId="9" xfId="0" applyFont="1" applyFill="1" applyBorder="1" applyAlignment="1">
      <alignment horizontal="left"/>
    </xf>
    <xf numFmtId="0" fontId="9" fillId="2" borderId="9" xfId="0" applyFont="1" applyFill="1" applyBorder="1"/>
    <xf numFmtId="44" fontId="9" fillId="2" borderId="9" xfId="1" applyFont="1" applyFill="1" applyBorder="1"/>
    <xf numFmtId="44" fontId="9" fillId="0" borderId="9" xfId="1" applyFont="1" applyFill="1" applyBorder="1"/>
    <xf numFmtId="44" fontId="9" fillId="0" borderId="7" xfId="1" applyFont="1" applyBorder="1"/>
    <xf numFmtId="44" fontId="9" fillId="0" borderId="30" xfId="1" applyFont="1" applyBorder="1"/>
    <xf numFmtId="0" fontId="9" fillId="2" borderId="25" xfId="0" applyFont="1" applyFill="1" applyBorder="1" applyAlignment="1">
      <alignment horizontal="left"/>
    </xf>
    <xf numFmtId="0" fontId="9" fillId="2" borderId="26" xfId="0" applyFont="1" applyFill="1" applyBorder="1"/>
    <xf numFmtId="44" fontId="9" fillId="2" borderId="26" xfId="1" applyFont="1" applyFill="1" applyBorder="1"/>
    <xf numFmtId="44" fontId="9" fillId="0" borderId="26" xfId="1" applyFont="1" applyFill="1" applyBorder="1"/>
    <xf numFmtId="44" fontId="9" fillId="0" borderId="33" xfId="1" applyFont="1" applyBorder="1"/>
    <xf numFmtId="44" fontId="9" fillId="0" borderId="13" xfId="1" applyFont="1" applyBorder="1"/>
    <xf numFmtId="0" fontId="9" fillId="2" borderId="19" xfId="0" applyFont="1" applyFill="1" applyBorder="1" applyAlignment="1">
      <alignment horizontal="left"/>
    </xf>
    <xf numFmtId="0" fontId="9" fillId="2" borderId="21" xfId="0" applyFont="1" applyFill="1" applyBorder="1"/>
    <xf numFmtId="44" fontId="9" fillId="2" borderId="21" xfId="1" applyFont="1" applyFill="1" applyBorder="1"/>
    <xf numFmtId="44" fontId="9" fillId="0" borderId="21" xfId="1" applyFont="1" applyFill="1" applyBorder="1"/>
    <xf numFmtId="44" fontId="9" fillId="0" borderId="31" xfId="1" applyFont="1" applyBorder="1"/>
    <xf numFmtId="44" fontId="9" fillId="0" borderId="10" xfId="1" applyFont="1" applyBorder="1"/>
    <xf numFmtId="0" fontId="9" fillId="2" borderId="20" xfId="0" applyFont="1" applyFill="1" applyBorder="1" applyAlignment="1">
      <alignment horizontal="left"/>
    </xf>
    <xf numFmtId="0" fontId="9" fillId="2" borderId="2" xfId="0" applyFont="1" applyFill="1" applyBorder="1"/>
    <xf numFmtId="44" fontId="9" fillId="2" borderId="2" xfId="1" applyFont="1" applyFill="1" applyBorder="1"/>
    <xf numFmtId="44" fontId="9" fillId="0" borderId="2" xfId="1" applyFont="1" applyFill="1" applyBorder="1"/>
    <xf numFmtId="44" fontId="9" fillId="0" borderId="32" xfId="1" applyFont="1" applyBorder="1"/>
    <xf numFmtId="44" fontId="9" fillId="0" borderId="12" xfId="1" applyFont="1" applyBorder="1"/>
    <xf numFmtId="0" fontId="9" fillId="2" borderId="38" xfId="0" applyFont="1" applyFill="1" applyBorder="1" applyAlignment="1">
      <alignment horizontal="left"/>
    </xf>
    <xf numFmtId="0" fontId="9" fillId="2" borderId="24" xfId="0" applyFont="1" applyFill="1" applyBorder="1" applyAlignment="1">
      <alignment horizontal="left"/>
    </xf>
    <xf numFmtId="44" fontId="9" fillId="0" borderId="3" xfId="1" applyFont="1" applyBorder="1"/>
    <xf numFmtId="0" fontId="9" fillId="2" borderId="40" xfId="0" applyFont="1" applyFill="1" applyBorder="1" applyAlignment="1">
      <alignment horizontal="left"/>
    </xf>
    <xf numFmtId="0" fontId="9" fillId="2" borderId="34" xfId="0" applyFont="1" applyFill="1" applyBorder="1"/>
    <xf numFmtId="44" fontId="9" fillId="2" borderId="34" xfId="1" applyFont="1" applyFill="1" applyBorder="1"/>
    <xf numFmtId="44" fontId="9" fillId="0" borderId="34" xfId="1" applyFont="1" applyFill="1" applyBorder="1"/>
    <xf numFmtId="44" fontId="9" fillId="0" borderId="35" xfId="1" applyFont="1" applyBorder="1"/>
    <xf numFmtId="44" fontId="9" fillId="0" borderId="36" xfId="1" applyFont="1" applyBorder="1"/>
    <xf numFmtId="44" fontId="9" fillId="0" borderId="37" xfId="0" applyNumberFormat="1" applyFont="1" applyBorder="1"/>
    <xf numFmtId="44" fontId="11" fillId="0" borderId="36" xfId="0" applyNumberFormat="1" applyFont="1" applyBorder="1"/>
    <xf numFmtId="0" fontId="9" fillId="2" borderId="13" xfId="0" applyFont="1" applyFill="1" applyBorder="1"/>
    <xf numFmtId="0" fontId="12" fillId="0" borderId="0" xfId="0" applyFont="1" applyAlignment="1">
      <alignment horizontal="left"/>
    </xf>
    <xf numFmtId="0" fontId="13" fillId="2" borderId="13" xfId="0" applyFont="1" applyFill="1" applyBorder="1" applyAlignment="1">
      <alignment horizontal="center"/>
    </xf>
    <xf numFmtId="0" fontId="10" fillId="0" borderId="0" xfId="2" applyFont="1" applyAlignment="1" applyProtection="1">
      <alignment horizontal="right"/>
    </xf>
    <xf numFmtId="165" fontId="9" fillId="0" borderId="0" xfId="0" applyNumberFormat="1" applyFont="1" applyAlignment="1">
      <alignment horizontal="left"/>
    </xf>
    <xf numFmtId="0" fontId="9" fillId="0" borderId="0" xfId="2" applyFont="1" applyAlignment="1" applyProtection="1">
      <alignment horizontal="right"/>
    </xf>
    <xf numFmtId="0" fontId="9" fillId="0" borderId="0" xfId="2" applyFont="1" applyAlignment="1" applyProtection="1"/>
    <xf numFmtId="0" fontId="11" fillId="0" borderId="1" xfId="0" applyFont="1" applyBorder="1"/>
    <xf numFmtId="1" fontId="11" fillId="0" borderId="0" xfId="0" applyNumberFormat="1" applyFont="1" applyAlignment="1">
      <alignment horizontal="center"/>
    </xf>
    <xf numFmtId="0" fontId="11" fillId="0" borderId="13" xfId="0" applyFont="1" applyBorder="1" applyAlignment="1">
      <alignment horizontal="center"/>
    </xf>
    <xf numFmtId="3" fontId="9" fillId="0" borderId="3" xfId="0" applyNumberFormat="1" applyFont="1" applyBorder="1" applyAlignment="1">
      <alignment horizontal="right"/>
    </xf>
    <xf numFmtId="2" fontId="9" fillId="0" borderId="1" xfId="0" applyNumberFormat="1" applyFont="1" applyBorder="1" applyAlignment="1">
      <alignment horizontal="right"/>
    </xf>
    <xf numFmtId="3" fontId="9" fillId="0" borderId="1" xfId="0" applyNumberFormat="1" applyFont="1" applyBorder="1" applyAlignment="1">
      <alignment horizontal="right"/>
    </xf>
    <xf numFmtId="1" fontId="9" fillId="2" borderId="1" xfId="0" applyNumberFormat="1" applyFont="1" applyFill="1" applyBorder="1" applyAlignment="1">
      <alignment horizontal="right"/>
    </xf>
    <xf numFmtId="44" fontId="9" fillId="0" borderId="3" xfId="1" applyFont="1" applyBorder="1" applyProtection="1">
      <protection hidden="1"/>
    </xf>
    <xf numFmtId="44" fontId="9" fillId="2" borderId="1" xfId="1" applyFont="1" applyFill="1" applyBorder="1" applyAlignment="1">
      <alignment horizontal="right"/>
    </xf>
    <xf numFmtId="1" fontId="9" fillId="0" borderId="1" xfId="0" applyNumberFormat="1" applyFont="1" applyBorder="1" applyAlignment="1">
      <alignment horizontal="right"/>
    </xf>
    <xf numFmtId="44" fontId="9" fillId="0" borderId="1" xfId="1" applyFont="1" applyBorder="1" applyAlignment="1">
      <alignment horizontal="right"/>
    </xf>
    <xf numFmtId="44" fontId="11" fillId="0" borderId="0" xfId="1" applyFont="1" applyAlignment="1">
      <alignment horizontal="right"/>
    </xf>
    <xf numFmtId="0" fontId="11" fillId="0" borderId="0" xfId="2" applyFont="1" applyAlignment="1" applyProtection="1"/>
    <xf numFmtId="0" fontId="11" fillId="0" borderId="0" xfId="2" applyFont="1" applyAlignment="1" applyProtection="1">
      <alignment horizontal="right"/>
    </xf>
    <xf numFmtId="0" fontId="9" fillId="0" borderId="0" xfId="2" applyFont="1" applyBorder="1" applyAlignment="1" applyProtection="1"/>
    <xf numFmtId="165" fontId="10" fillId="0" borderId="0" xfId="0" applyNumberFormat="1" applyFont="1" applyAlignment="1">
      <alignment horizontal="left"/>
    </xf>
    <xf numFmtId="0" fontId="10" fillId="0" borderId="0" xfId="0" applyFont="1"/>
    <xf numFmtId="3" fontId="9" fillId="0" borderId="1" xfId="0" applyNumberFormat="1" applyFont="1" applyBorder="1"/>
    <xf numFmtId="1" fontId="9" fillId="0" borderId="1" xfId="0" applyNumberFormat="1" applyFont="1" applyBorder="1"/>
    <xf numFmtId="44" fontId="9" fillId="0" borderId="1" xfId="1" applyFont="1" applyBorder="1"/>
    <xf numFmtId="44" fontId="9" fillId="0" borderId="0" xfId="1" applyFont="1"/>
    <xf numFmtId="44" fontId="11" fillId="2" borderId="1" xfId="1" applyFont="1" applyFill="1" applyBorder="1" applyAlignment="1">
      <alignment horizontal="right"/>
    </xf>
    <xf numFmtId="44" fontId="11" fillId="0" borderId="13" xfId="2" applyNumberFormat="1" applyFont="1" applyBorder="1" applyAlignment="1" applyProtection="1">
      <alignment horizontal="right"/>
    </xf>
    <xf numFmtId="170" fontId="9" fillId="2" borderId="1" xfId="0" applyNumberFormat="1" applyFont="1" applyFill="1" applyBorder="1"/>
    <xf numFmtId="170" fontId="9" fillId="2" borderId="4" xfId="0" applyNumberFormat="1" applyFont="1" applyFill="1" applyBorder="1"/>
    <xf numFmtId="2" fontId="9" fillId="0" borderId="10" xfId="0" applyNumberFormat="1" applyFont="1" applyBorder="1" applyProtection="1">
      <protection hidden="1"/>
    </xf>
    <xf numFmtId="2" fontId="9" fillId="0" borderId="1" xfId="0" applyNumberFormat="1" applyFont="1" applyBorder="1" applyProtection="1">
      <protection hidden="1"/>
    </xf>
    <xf numFmtId="2" fontId="9" fillId="0" borderId="11" xfId="0" applyNumberFormat="1" applyFont="1" applyBorder="1" applyProtection="1">
      <protection hidden="1"/>
    </xf>
    <xf numFmtId="4" fontId="11" fillId="0" borderId="13" xfId="0" applyNumberFormat="1" applyFont="1" applyBorder="1"/>
    <xf numFmtId="1" fontId="11" fillId="0" borderId="0" xfId="0" applyNumberFormat="1" applyFont="1" applyAlignment="1">
      <alignment horizontal="right"/>
    </xf>
    <xf numFmtId="0" fontId="16" fillId="0" borderId="18" xfId="0" applyFont="1" applyBorder="1" applyAlignment="1">
      <alignment horizontal="center"/>
    </xf>
    <xf numFmtId="4" fontId="10" fillId="0" borderId="1" xfId="0" applyNumberFormat="1" applyFont="1" applyBorder="1"/>
    <xf numFmtId="4" fontId="9" fillId="0" borderId="1" xfId="0" applyNumberFormat="1" applyFont="1" applyBorder="1" applyProtection="1">
      <protection hidden="1"/>
    </xf>
    <xf numFmtId="0" fontId="17" fillId="0" borderId="0" xfId="0" applyFont="1" applyAlignment="1">
      <alignment horizontal="center"/>
    </xf>
    <xf numFmtId="0" fontId="9" fillId="2" borderId="44" xfId="0" applyFont="1" applyFill="1" applyBorder="1" applyAlignment="1">
      <alignment horizontal="left"/>
    </xf>
    <xf numFmtId="0" fontId="9" fillId="2" borderId="0" xfId="0" applyFont="1" applyFill="1" applyAlignment="1">
      <alignment horizontal="left"/>
    </xf>
    <xf numFmtId="168" fontId="9" fillId="0" borderId="1" xfId="1" applyNumberFormat="1" applyFont="1" applyBorder="1"/>
    <xf numFmtId="2" fontId="9" fillId="0" borderId="3" xfId="0" applyNumberFormat="1" applyFont="1" applyBorder="1" applyAlignment="1" applyProtection="1">
      <alignment horizontal="center"/>
      <protection hidden="1"/>
    </xf>
    <xf numFmtId="0" fontId="10" fillId="5" borderId="41" xfId="0" applyFont="1" applyFill="1" applyBorder="1" applyAlignment="1">
      <alignment horizontal="center"/>
    </xf>
    <xf numFmtId="0" fontId="9" fillId="5" borderId="47" xfId="0" applyFont="1" applyFill="1" applyBorder="1"/>
    <xf numFmtId="0" fontId="11" fillId="5" borderId="47" xfId="0" applyFont="1" applyFill="1" applyBorder="1" applyAlignment="1">
      <alignment horizontal="center"/>
    </xf>
    <xf numFmtId="0" fontId="9" fillId="5" borderId="42" xfId="0" applyFont="1" applyFill="1" applyBorder="1"/>
    <xf numFmtId="0" fontId="9" fillId="5" borderId="47" xfId="0" applyFont="1" applyFill="1" applyBorder="1" applyProtection="1">
      <protection hidden="1"/>
    </xf>
    <xf numFmtId="0" fontId="9" fillId="5" borderId="47" xfId="0" applyFont="1" applyFill="1" applyBorder="1" applyAlignment="1">
      <alignment horizontal="right"/>
    </xf>
    <xf numFmtId="0" fontId="9" fillId="5" borderId="41" xfId="0" applyFont="1" applyFill="1" applyBorder="1"/>
    <xf numFmtId="0" fontId="10" fillId="5" borderId="47" xfId="0" applyFont="1" applyFill="1" applyBorder="1" applyAlignment="1">
      <alignment horizontal="center"/>
    </xf>
    <xf numFmtId="0" fontId="9" fillId="5" borderId="42" xfId="0" applyFont="1" applyFill="1" applyBorder="1" applyAlignment="1">
      <alignment horizontal="center"/>
    </xf>
    <xf numFmtId="44" fontId="9" fillId="2" borderId="29" xfId="1" applyFont="1" applyFill="1" applyBorder="1"/>
    <xf numFmtId="0" fontId="12" fillId="0" borderId="46" xfId="0" applyFont="1" applyBorder="1"/>
    <xf numFmtId="168" fontId="9" fillId="0" borderId="46" xfId="1" applyNumberFormat="1" applyFont="1" applyBorder="1"/>
    <xf numFmtId="44" fontId="9" fillId="5" borderId="47" xfId="1" applyFont="1" applyFill="1" applyBorder="1"/>
    <xf numFmtId="0" fontId="9" fillId="5" borderId="13" xfId="0" applyFont="1" applyFill="1" applyBorder="1"/>
    <xf numFmtId="9" fontId="11" fillId="0" borderId="0" xfId="2" applyNumberFormat="1" applyFont="1" applyAlignment="1" applyProtection="1">
      <alignment horizontal="right"/>
    </xf>
    <xf numFmtId="44" fontId="9" fillId="0" borderId="0" xfId="0" applyNumberFormat="1" applyFont="1"/>
    <xf numFmtId="44" fontId="11" fillId="0" borderId="0" xfId="0" applyNumberFormat="1" applyFont="1"/>
    <xf numFmtId="44" fontId="11" fillId="0" borderId="0" xfId="2" applyNumberFormat="1" applyFont="1" applyAlignment="1" applyProtection="1"/>
    <xf numFmtId="44" fontId="11" fillId="0" borderId="0" xfId="2" applyNumberFormat="1" applyFont="1" applyBorder="1" applyAlignment="1" applyProtection="1">
      <alignment horizontal="right"/>
    </xf>
    <xf numFmtId="44" fontId="11" fillId="0" borderId="53" xfId="1" applyFont="1" applyBorder="1" applyAlignment="1">
      <alignment horizontal="right"/>
    </xf>
    <xf numFmtId="0" fontId="10" fillId="2" borderId="41" xfId="0" applyFont="1" applyFill="1" applyBorder="1" applyAlignment="1">
      <alignment horizontal="left"/>
    </xf>
    <xf numFmtId="0" fontId="10" fillId="2" borderId="42" xfId="0" applyFont="1" applyFill="1" applyBorder="1" applyAlignment="1">
      <alignment horizontal="left"/>
    </xf>
    <xf numFmtId="0" fontId="11" fillId="0" borderId="0" xfId="0" applyFont="1" applyAlignment="1">
      <alignment horizontal="right"/>
    </xf>
    <xf numFmtId="0" fontId="11" fillId="0" borderId="43" xfId="0" applyFont="1" applyBorder="1" applyAlignment="1">
      <alignment horizontal="right"/>
    </xf>
    <xf numFmtId="2" fontId="9" fillId="0" borderId="44" xfId="0" applyNumberFormat="1" applyFont="1" applyBorder="1" applyAlignment="1">
      <alignment horizontal="left"/>
    </xf>
    <xf numFmtId="2" fontId="9" fillId="0" borderId="0" xfId="0" applyNumberFormat="1" applyFont="1" applyAlignment="1">
      <alignment horizontal="left"/>
    </xf>
    <xf numFmtId="0" fontId="9" fillId="0" borderId="41" xfId="0" applyFont="1" applyBorder="1" applyAlignment="1">
      <alignment horizontal="left"/>
    </xf>
    <xf numFmtId="0" fontId="9" fillId="0" borderId="42" xfId="0" applyFont="1" applyBorder="1" applyAlignment="1">
      <alignment horizontal="left"/>
    </xf>
    <xf numFmtId="0" fontId="11" fillId="0" borderId="0" xfId="0" applyFont="1" applyAlignment="1">
      <alignment horizontal="center"/>
    </xf>
    <xf numFmtId="2" fontId="9" fillId="0" borderId="52" xfId="0" applyNumberFormat="1" applyFont="1" applyBorder="1" applyAlignment="1">
      <alignment horizontal="left"/>
    </xf>
    <xf numFmtId="0" fontId="9" fillId="0" borderId="52" xfId="0" applyFont="1" applyBorder="1" applyAlignment="1">
      <alignment horizontal="left"/>
    </xf>
    <xf numFmtId="0" fontId="9" fillId="0" borderId="0" xfId="0" applyFont="1" applyAlignment="1">
      <alignment horizontal="left"/>
    </xf>
    <xf numFmtId="0" fontId="10" fillId="0" borderId="0" xfId="0" applyFont="1" applyAlignment="1">
      <alignment horizontal="center"/>
    </xf>
    <xf numFmtId="0" fontId="10" fillId="0" borderId="41" xfId="0" applyFont="1" applyBorder="1" applyAlignment="1">
      <alignment horizontal="left"/>
    </xf>
    <xf numFmtId="0" fontId="10" fillId="0" borderId="42" xfId="0" applyFont="1" applyBorder="1" applyAlignment="1">
      <alignment horizontal="left"/>
    </xf>
    <xf numFmtId="0" fontId="9" fillId="2" borderId="4" xfId="0" applyFont="1" applyFill="1" applyBorder="1" applyAlignment="1">
      <alignment horizontal="left"/>
    </xf>
    <xf numFmtId="0" fontId="9" fillId="2" borderId="5" xfId="0" applyFont="1" applyFill="1" applyBorder="1" applyAlignment="1">
      <alignment horizontal="left"/>
    </xf>
    <xf numFmtId="0" fontId="9" fillId="2" borderId="44" xfId="0" applyFont="1" applyFill="1" applyBorder="1" applyAlignment="1">
      <alignment horizontal="left"/>
    </xf>
    <xf numFmtId="0" fontId="9" fillId="2" borderId="0" xfId="0" applyFont="1" applyFill="1" applyAlignment="1">
      <alignment horizontal="left"/>
    </xf>
    <xf numFmtId="0" fontId="11" fillId="0" borderId="41" xfId="0" applyFont="1" applyBorder="1" applyAlignment="1">
      <alignment horizontal="center"/>
    </xf>
    <xf numFmtId="0" fontId="11" fillId="0" borderId="42" xfId="0" applyFont="1" applyBorder="1" applyAlignment="1">
      <alignment horizontal="center"/>
    </xf>
    <xf numFmtId="0" fontId="9" fillId="2" borderId="31" xfId="0" applyFont="1" applyFill="1" applyBorder="1" applyAlignment="1">
      <alignment horizontal="left"/>
    </xf>
    <xf numFmtId="0" fontId="9" fillId="2" borderId="45" xfId="0" applyFont="1" applyFill="1" applyBorder="1" applyAlignment="1">
      <alignment horizontal="left"/>
    </xf>
    <xf numFmtId="0" fontId="9" fillId="0" borderId="0" xfId="0" applyFont="1" applyAlignment="1">
      <alignment horizontal="right"/>
    </xf>
    <xf numFmtId="165" fontId="9" fillId="0" borderId="0" xfId="0" applyNumberFormat="1" applyFont="1" applyAlignment="1">
      <alignment horizontal="left"/>
    </xf>
    <xf numFmtId="0" fontId="9" fillId="2" borderId="6" xfId="0" applyFont="1" applyFill="1" applyBorder="1" applyAlignment="1">
      <alignment horizontal="left"/>
    </xf>
    <xf numFmtId="0" fontId="9" fillId="2" borderId="46" xfId="0" applyFont="1" applyFill="1" applyBorder="1" applyAlignment="1">
      <alignment horizontal="left"/>
    </xf>
    <xf numFmtId="0" fontId="9" fillId="0" borderId="44" xfId="0" applyFont="1" applyBorder="1" applyAlignment="1">
      <alignment horizontal="left"/>
    </xf>
    <xf numFmtId="165" fontId="9" fillId="2" borderId="44" xfId="0" applyNumberFormat="1" applyFont="1" applyFill="1" applyBorder="1" applyAlignment="1">
      <alignment horizontal="left"/>
    </xf>
    <xf numFmtId="165" fontId="9" fillId="2" borderId="0" xfId="0" applyNumberFormat="1" applyFont="1" applyFill="1" applyAlignment="1">
      <alignment horizontal="left"/>
    </xf>
    <xf numFmtId="0" fontId="11" fillId="0" borderId="47" xfId="0" applyFont="1" applyBorder="1" applyAlignment="1">
      <alignment horizontal="center"/>
    </xf>
    <xf numFmtId="0" fontId="10" fillId="0" borderId="41" xfId="0" applyFont="1" applyBorder="1" applyAlignment="1"/>
    <xf numFmtId="0" fontId="10" fillId="0" borderId="42" xfId="0" applyFont="1" applyBorder="1" applyAlignment="1"/>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904875</xdr:colOff>
      <xdr:row>0</xdr:row>
      <xdr:rowOff>114300</xdr:rowOff>
    </xdr:from>
    <xdr:to>
      <xdr:col>3</xdr:col>
      <xdr:colOff>142875</xdr:colOff>
      <xdr:row>4</xdr:row>
      <xdr:rowOff>28575</xdr:rowOff>
    </xdr:to>
    <xdr:sp macro="" textlink="">
      <xdr:nvSpPr>
        <xdr:cNvPr id="4098" name="Text Box 2">
          <a:extLst>
            <a:ext uri="{FF2B5EF4-FFF2-40B4-BE49-F238E27FC236}">
              <a16:creationId xmlns:a16="http://schemas.microsoft.com/office/drawing/2014/main" id="{00000000-0008-0000-0300-000002100000}"/>
            </a:ext>
          </a:extLst>
        </xdr:cNvPr>
        <xdr:cNvSpPr txBox="1">
          <a:spLocks noChangeArrowheads="1"/>
        </xdr:cNvSpPr>
      </xdr:nvSpPr>
      <xdr:spPr bwMode="auto">
        <a:xfrm>
          <a:off x="2790825" y="114300"/>
          <a:ext cx="1038225" cy="5619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defRPr sz="1000"/>
          </a:pPr>
          <a:r>
            <a:rPr lang="en-US" sz="1200" b="1" i="0" u="none" strike="noStrike" baseline="0">
              <a:solidFill>
                <a:srgbClr val="000000"/>
              </a:solidFill>
              <a:latin typeface="Arial"/>
              <a:cs typeface="Arial"/>
            </a:rPr>
            <a:t>Your Logo Here</a:t>
          </a:r>
          <a:endParaRPr lang="en-US" sz="1200" b="1" i="0" u="none" strike="noStrike" baseline="0">
            <a:solidFill>
              <a:srgbClr val="000000"/>
            </a:solidFill>
            <a:latin typeface="Times New Roman"/>
            <a:cs typeface="Times New Roman"/>
          </a:endParaRPr>
        </a:p>
        <a:p>
          <a:pPr algn="ctr" rtl="0">
            <a:defRPr sz="1000"/>
          </a:pPr>
          <a:endParaRPr lang="en-US" sz="1200" b="1" i="0" u="none" strike="noStrike" baseline="0">
            <a:solidFill>
              <a:srgbClr val="000000"/>
            </a:solidFill>
            <a:latin typeface="Times New Roman"/>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847725</xdr:colOff>
      <xdr:row>0</xdr:row>
      <xdr:rowOff>47625</xdr:rowOff>
    </xdr:from>
    <xdr:to>
      <xdr:col>2</xdr:col>
      <xdr:colOff>1885950</xdr:colOff>
      <xdr:row>3</xdr:row>
      <xdr:rowOff>123825</xdr:rowOff>
    </xdr:to>
    <xdr:sp macro="" textlink="">
      <xdr:nvSpPr>
        <xdr:cNvPr id="5122" name="Text Box 2">
          <a:extLst>
            <a:ext uri="{FF2B5EF4-FFF2-40B4-BE49-F238E27FC236}">
              <a16:creationId xmlns:a16="http://schemas.microsoft.com/office/drawing/2014/main" id="{00000000-0008-0000-0400-000002140000}"/>
            </a:ext>
          </a:extLst>
        </xdr:cNvPr>
        <xdr:cNvSpPr txBox="1">
          <a:spLocks noChangeArrowheads="1"/>
        </xdr:cNvSpPr>
      </xdr:nvSpPr>
      <xdr:spPr bwMode="auto">
        <a:xfrm>
          <a:off x="2743200" y="47625"/>
          <a:ext cx="1038225" cy="5619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defRPr sz="1000"/>
          </a:pPr>
          <a:r>
            <a:rPr lang="en-US" sz="1200" b="1" i="0" u="none" strike="noStrike" baseline="0">
              <a:solidFill>
                <a:srgbClr val="000000"/>
              </a:solidFill>
              <a:latin typeface="Arial"/>
              <a:cs typeface="Arial"/>
            </a:rPr>
            <a:t>Your Logo Here</a:t>
          </a:r>
          <a:endParaRPr lang="en-US" sz="1200" b="1" i="0" u="none" strike="noStrike" baseline="0">
            <a:solidFill>
              <a:srgbClr val="000000"/>
            </a:solidFill>
            <a:latin typeface="Times New Roman"/>
            <a:cs typeface="Times New Roman"/>
          </a:endParaRPr>
        </a:p>
        <a:p>
          <a:pPr algn="ctr" rtl="0">
            <a:defRPr sz="1000"/>
          </a:pPr>
          <a:endParaRPr lang="en-US" sz="1200" b="1"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28575</xdr:colOff>
      <xdr:row>19</xdr:row>
      <xdr:rowOff>66675</xdr:rowOff>
    </xdr:from>
    <xdr:to>
      <xdr:col>4</xdr:col>
      <xdr:colOff>1676400</xdr:colOff>
      <xdr:row>28</xdr:row>
      <xdr:rowOff>47625</xdr:rowOff>
    </xdr:to>
    <xdr:pic>
      <xdr:nvPicPr>
        <xdr:cNvPr id="2313" name="Picture 5" descr="triangle2">
          <a:extLst>
            <a:ext uri="{FF2B5EF4-FFF2-40B4-BE49-F238E27FC236}">
              <a16:creationId xmlns:a16="http://schemas.microsoft.com/office/drawing/2014/main" id="{00000000-0008-0000-0500-000009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38600" y="3314700"/>
          <a:ext cx="1647825" cy="147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352425</xdr:colOff>
      <xdr:row>31</xdr:row>
      <xdr:rowOff>142875</xdr:rowOff>
    </xdr:from>
    <xdr:to>
      <xdr:col>4</xdr:col>
      <xdr:colOff>1571625</xdr:colOff>
      <xdr:row>41</xdr:row>
      <xdr:rowOff>142875</xdr:rowOff>
    </xdr:to>
    <xdr:pic>
      <xdr:nvPicPr>
        <xdr:cNvPr id="2314" name="Picture 6" descr="circle">
          <a:extLst>
            <a:ext uri="{FF2B5EF4-FFF2-40B4-BE49-F238E27FC236}">
              <a16:creationId xmlns:a16="http://schemas.microsoft.com/office/drawing/2014/main" id="{00000000-0008-0000-0500-00000A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52850" y="5429250"/>
          <a:ext cx="1828800" cy="1647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E53"/>
  <sheetViews>
    <sheetView tabSelected="1" zoomScaleNormal="100" workbookViewId="0">
      <selection activeCell="E20" sqref="E20"/>
    </sheetView>
  </sheetViews>
  <sheetFormatPr defaultColWidth="9.140625" defaultRowHeight="12.95"/>
  <cols>
    <col min="1" max="1" width="38.7109375" style="2" customWidth="1"/>
    <col min="2" max="2" width="24.42578125" style="2" customWidth="1"/>
    <col min="3" max="3" width="24" style="2" customWidth="1"/>
    <col min="4" max="4" width="12.140625" style="2" customWidth="1"/>
    <col min="5" max="5" width="18.85546875" style="2" customWidth="1"/>
    <col min="6" max="16384" width="9.140625" style="2"/>
  </cols>
  <sheetData>
    <row r="1" spans="1:5" ht="21.6" thickBot="1">
      <c r="A1" s="1" t="s">
        <v>0</v>
      </c>
    </row>
    <row r="2" spans="1:5" ht="15.95" thickBot="1">
      <c r="A2" s="3" t="s">
        <v>1</v>
      </c>
      <c r="B2" s="219" t="s">
        <v>2</v>
      </c>
      <c r="C2" s="220"/>
    </row>
    <row r="3" spans="1:5" ht="9.75" customHeight="1" thickBot="1">
      <c r="A3" s="3"/>
      <c r="B3" s="42"/>
      <c r="C3" s="42"/>
    </row>
    <row r="4" spans="1:5" s="46" customFormat="1" ht="15.95" thickBot="1">
      <c r="A4" s="43" t="s">
        <v>3</v>
      </c>
      <c r="B4" s="44" t="s">
        <v>4</v>
      </c>
      <c r="C4" s="205"/>
      <c r="D4" s="206"/>
      <c r="E4" s="207"/>
    </row>
    <row r="5" spans="1:5" s="46" customFormat="1" ht="15.6">
      <c r="A5" s="47" t="s">
        <v>5</v>
      </c>
      <c r="B5" s="48">
        <v>25000</v>
      </c>
      <c r="C5" s="49" t="s">
        <v>6</v>
      </c>
      <c r="D5" s="50">
        <f>B5/9</f>
        <v>2777.7777777777778</v>
      </c>
      <c r="E5" s="51" t="s">
        <v>7</v>
      </c>
    </row>
    <row r="6" spans="1:5">
      <c r="A6" s="10" t="s">
        <v>8</v>
      </c>
      <c r="B6" s="52">
        <v>1</v>
      </c>
      <c r="C6" s="8" t="s">
        <v>9</v>
      </c>
      <c r="D6" s="10"/>
      <c r="E6" s="8"/>
    </row>
    <row r="7" spans="1:5" ht="13.5" thickBot="1">
      <c r="A7" s="30" t="s">
        <v>10</v>
      </c>
      <c r="B7" s="53">
        <v>0</v>
      </c>
      <c r="C7" s="54" t="s">
        <v>9</v>
      </c>
      <c r="D7" s="30"/>
      <c r="E7" s="54"/>
    </row>
    <row r="8" spans="1:5">
      <c r="A8" s="55" t="s">
        <v>11</v>
      </c>
      <c r="B8" s="56">
        <v>1.44444E-2</v>
      </c>
      <c r="C8" s="19" t="s">
        <v>12</v>
      </c>
      <c r="D8" s="57">
        <f>B8*9</f>
        <v>0.12999959999999999</v>
      </c>
      <c r="E8" s="58" t="s">
        <v>13</v>
      </c>
    </row>
    <row r="9" spans="1:5">
      <c r="A9" s="10" t="s">
        <v>14</v>
      </c>
      <c r="B9" s="59">
        <v>1.11111E-2</v>
      </c>
      <c r="C9" s="8" t="s">
        <v>12</v>
      </c>
      <c r="D9" s="60">
        <f>B9*9</f>
        <v>9.9999900000000003E-2</v>
      </c>
      <c r="E9" s="8" t="s">
        <v>13</v>
      </c>
    </row>
    <row r="10" spans="1:5" ht="13.5" thickBot="1">
      <c r="A10" s="61" t="s">
        <v>15</v>
      </c>
      <c r="B10" s="62">
        <v>1.11111E-2</v>
      </c>
      <c r="C10" s="8" t="s">
        <v>12</v>
      </c>
      <c r="D10" s="63">
        <f>B10*9</f>
        <v>9.9999900000000003E-2</v>
      </c>
      <c r="E10" s="8" t="s">
        <v>13</v>
      </c>
    </row>
    <row r="11" spans="1:5">
      <c r="A11" s="47" t="s">
        <v>16</v>
      </c>
      <c r="B11" s="64">
        <v>5000</v>
      </c>
      <c r="C11" s="65" t="s">
        <v>17</v>
      </c>
      <c r="D11" s="50">
        <f>B11/9</f>
        <v>555.55555555555554</v>
      </c>
      <c r="E11" s="51" t="s">
        <v>18</v>
      </c>
    </row>
    <row r="12" spans="1:5">
      <c r="A12" s="10" t="s">
        <v>19</v>
      </c>
      <c r="B12" s="66">
        <v>12000</v>
      </c>
      <c r="C12" s="8" t="s">
        <v>17</v>
      </c>
      <c r="D12" s="67">
        <f>B12/9</f>
        <v>1333.3333333333333</v>
      </c>
      <c r="E12" s="8" t="s">
        <v>18</v>
      </c>
    </row>
    <row r="13" spans="1:5" ht="13.5" thickBot="1">
      <c r="A13" s="30" t="s">
        <v>20</v>
      </c>
      <c r="B13" s="68">
        <v>14000</v>
      </c>
      <c r="C13" s="54" t="s">
        <v>17</v>
      </c>
      <c r="D13" s="69">
        <f>B13/9</f>
        <v>1555.5555555555557</v>
      </c>
      <c r="E13" s="70" t="s">
        <v>18</v>
      </c>
    </row>
    <row r="14" spans="1:5">
      <c r="A14" s="55" t="s">
        <v>21</v>
      </c>
      <c r="B14" s="71">
        <v>1</v>
      </c>
      <c r="C14" s="58" t="s">
        <v>9</v>
      </c>
      <c r="D14" s="72"/>
      <c r="E14" s="11"/>
    </row>
    <row r="15" spans="1:5" ht="13.5" thickBot="1">
      <c r="A15" s="73" t="s">
        <v>22</v>
      </c>
      <c r="B15" s="74">
        <v>3</v>
      </c>
      <c r="C15" s="75" t="s">
        <v>23</v>
      </c>
      <c r="D15" s="72"/>
      <c r="E15" s="11"/>
    </row>
    <row r="16" spans="1:5" ht="13.5" thickBot="1">
      <c r="A16" s="76" t="s">
        <v>24</v>
      </c>
      <c r="B16" s="77">
        <v>0</v>
      </c>
      <c r="C16" s="78" t="s">
        <v>25</v>
      </c>
      <c r="D16" s="72" t="s">
        <v>2</v>
      </c>
      <c r="E16" s="11"/>
    </row>
    <row r="17" spans="1:5">
      <c r="A17" s="47" t="s">
        <v>26</v>
      </c>
      <c r="B17" s="79">
        <v>0</v>
      </c>
      <c r="C17" s="51" t="s">
        <v>9</v>
      </c>
      <c r="D17" s="72"/>
      <c r="E17" s="11"/>
    </row>
    <row r="18" spans="1:5" ht="13.5" thickBot="1">
      <c r="A18" s="73" t="s">
        <v>27</v>
      </c>
      <c r="B18" s="80">
        <v>0.03</v>
      </c>
      <c r="C18" s="75" t="s">
        <v>28</v>
      </c>
      <c r="D18" s="72"/>
      <c r="E18" s="11"/>
    </row>
    <row r="19" spans="1:5">
      <c r="A19" s="6" t="s">
        <v>29</v>
      </c>
      <c r="B19" s="81">
        <v>1000</v>
      </c>
      <c r="C19" s="19" t="s">
        <v>30</v>
      </c>
      <c r="D19" s="82" t="s">
        <v>2</v>
      </c>
      <c r="E19" s="11" t="s">
        <v>2</v>
      </c>
    </row>
    <row r="20" spans="1:5">
      <c r="A20" s="10" t="s">
        <v>31</v>
      </c>
      <c r="B20" s="83">
        <v>0.5</v>
      </c>
      <c r="C20" s="8" t="s">
        <v>32</v>
      </c>
      <c r="D20" s="82" t="s">
        <v>2</v>
      </c>
      <c r="E20" s="11" t="s">
        <v>2</v>
      </c>
    </row>
    <row r="21" spans="1:5">
      <c r="A21" s="10" t="s">
        <v>33</v>
      </c>
      <c r="B21" s="83">
        <v>0.5</v>
      </c>
      <c r="C21" s="8" t="s">
        <v>32</v>
      </c>
      <c r="D21" s="72"/>
      <c r="E21" s="11"/>
    </row>
    <row r="22" spans="1:5" ht="13.5" thickBot="1">
      <c r="A22" s="84" t="s">
        <v>34</v>
      </c>
      <c r="B22" s="85">
        <v>300</v>
      </c>
      <c r="C22" s="17" t="s">
        <v>35</v>
      </c>
      <c r="D22" s="72"/>
      <c r="E22" s="11"/>
    </row>
    <row r="23" spans="1:5" ht="13.5" thickBot="1">
      <c r="A23" s="76" t="s">
        <v>36</v>
      </c>
      <c r="B23" s="77">
        <v>1</v>
      </c>
      <c r="C23" s="78" t="s">
        <v>37</v>
      </c>
      <c r="D23" s="72"/>
      <c r="E23" s="11"/>
    </row>
    <row r="24" spans="1:5" ht="13.5" thickBot="1">
      <c r="A24" s="86" t="s">
        <v>38</v>
      </c>
      <c r="B24" s="77">
        <v>700</v>
      </c>
      <c r="C24" s="87" t="s">
        <v>39</v>
      </c>
      <c r="D24" s="72"/>
      <c r="E24" s="11"/>
    </row>
    <row r="25" spans="1:5" ht="9.75" customHeight="1" thickBot="1">
      <c r="B25" s="88"/>
      <c r="C25" s="11"/>
    </row>
    <row r="26" spans="1:5" ht="15.95" thickBot="1">
      <c r="A26" s="199" t="s">
        <v>40</v>
      </c>
      <c r="B26" s="200"/>
      <c r="C26" s="200"/>
      <c r="D26" s="200"/>
      <c r="E26" s="202"/>
    </row>
    <row r="27" spans="1:5">
      <c r="A27" s="89" t="s">
        <v>41</v>
      </c>
      <c r="B27" s="208">
        <v>1.89</v>
      </c>
      <c r="C27" s="209" t="s">
        <v>42</v>
      </c>
    </row>
    <row r="28" spans="1:5">
      <c r="A28" s="91" t="s">
        <v>43</v>
      </c>
      <c r="B28" s="92">
        <v>45</v>
      </c>
      <c r="C28" s="90" t="s">
        <v>44</v>
      </c>
    </row>
    <row r="29" spans="1:5">
      <c r="A29" s="91" t="s">
        <v>45</v>
      </c>
      <c r="B29" s="92">
        <v>6</v>
      </c>
      <c r="C29" s="90" t="s">
        <v>46</v>
      </c>
    </row>
    <row r="30" spans="1:5">
      <c r="A30" s="91" t="s">
        <v>47</v>
      </c>
      <c r="B30" s="92">
        <v>0</v>
      </c>
      <c r="C30" s="90" t="s">
        <v>42</v>
      </c>
      <c r="D30" s="2" t="s">
        <v>2</v>
      </c>
    </row>
    <row r="31" spans="1:5">
      <c r="A31" s="91" t="s">
        <v>48</v>
      </c>
      <c r="B31" s="92">
        <v>50</v>
      </c>
      <c r="C31" s="90" t="s">
        <v>49</v>
      </c>
    </row>
    <row r="32" spans="1:5">
      <c r="A32" s="91" t="s">
        <v>50</v>
      </c>
      <c r="B32" s="92">
        <v>40</v>
      </c>
      <c r="C32" s="90" t="s">
        <v>49</v>
      </c>
    </row>
    <row r="33" spans="1:5">
      <c r="A33" s="10" t="s">
        <v>51</v>
      </c>
      <c r="B33" s="93">
        <v>0</v>
      </c>
      <c r="C33" s="90" t="s">
        <v>52</v>
      </c>
    </row>
    <row r="34" spans="1:5">
      <c r="A34" s="10" t="s">
        <v>53</v>
      </c>
      <c r="B34" s="94">
        <v>5</v>
      </c>
      <c r="C34" s="8" t="s">
        <v>54</v>
      </c>
    </row>
    <row r="35" spans="1:5" ht="9.75" customHeight="1" thickBot="1">
      <c r="B35" s="40"/>
    </row>
    <row r="36" spans="1:5" ht="15.95" thickBot="1">
      <c r="A36" s="199" t="s">
        <v>55</v>
      </c>
      <c r="B36" s="211"/>
      <c r="C36" s="200"/>
      <c r="D36" s="200"/>
      <c r="E36" s="202"/>
    </row>
    <row r="37" spans="1:5">
      <c r="A37" s="89" t="s">
        <v>56</v>
      </c>
      <c r="B37" s="208">
        <v>0</v>
      </c>
      <c r="C37" s="209" t="s">
        <v>57</v>
      </c>
    </row>
    <row r="38" spans="1:5">
      <c r="A38" s="91" t="s">
        <v>58</v>
      </c>
      <c r="B38" s="92">
        <v>12</v>
      </c>
      <c r="C38" s="90" t="s">
        <v>59</v>
      </c>
    </row>
    <row r="39" spans="1:5">
      <c r="A39" s="91" t="s">
        <v>60</v>
      </c>
      <c r="B39" s="95">
        <v>0.35</v>
      </c>
      <c r="C39" s="90" t="s">
        <v>61</v>
      </c>
    </row>
    <row r="40" spans="1:5" ht="13.5" thickBot="1">
      <c r="A40" s="91" t="s">
        <v>62</v>
      </c>
      <c r="B40" s="96">
        <v>550</v>
      </c>
      <c r="C40" s="90" t="s">
        <v>63</v>
      </c>
    </row>
    <row r="41" spans="1:5" ht="9.75" customHeight="1" thickBot="1">
      <c r="D41" s="35" t="s">
        <v>2</v>
      </c>
    </row>
    <row r="42" spans="1:5" ht="15.95" thickBot="1">
      <c r="A42" s="199" t="s">
        <v>64</v>
      </c>
      <c r="B42" s="200"/>
      <c r="C42" s="201" t="s">
        <v>2</v>
      </c>
      <c r="D42" s="200"/>
      <c r="E42" s="202"/>
    </row>
    <row r="43" spans="1:5">
      <c r="A43" s="89" t="s">
        <v>65</v>
      </c>
      <c r="B43" s="98">
        <v>0.03</v>
      </c>
      <c r="C43" s="19" t="s">
        <v>66</v>
      </c>
      <c r="D43" s="210">
        <f>B43*9</f>
        <v>0.27</v>
      </c>
      <c r="E43" s="19" t="s">
        <v>67</v>
      </c>
    </row>
    <row r="44" spans="1:5">
      <c r="A44" s="91" t="s">
        <v>68</v>
      </c>
      <c r="B44" s="98">
        <v>0.03</v>
      </c>
      <c r="C44" s="8" t="s">
        <v>66</v>
      </c>
      <c r="D44" s="97">
        <f>B44*9</f>
        <v>0.27</v>
      </c>
      <c r="E44" s="8" t="s">
        <v>67</v>
      </c>
    </row>
    <row r="45" spans="1:5">
      <c r="A45" s="91" t="s">
        <v>69</v>
      </c>
      <c r="B45" s="98">
        <v>0.03</v>
      </c>
      <c r="C45" s="8" t="s">
        <v>66</v>
      </c>
      <c r="D45" s="197">
        <f>B45*9</f>
        <v>0.27</v>
      </c>
      <c r="E45" s="8" t="s">
        <v>67</v>
      </c>
    </row>
    <row r="46" spans="1:5">
      <c r="A46" s="91" t="s">
        <v>70</v>
      </c>
      <c r="B46" s="99">
        <v>0.4</v>
      </c>
      <c r="C46" s="8" t="s">
        <v>71</v>
      </c>
      <c r="D46" s="40"/>
      <c r="E46" s="11" t="s">
        <v>2</v>
      </c>
    </row>
    <row r="47" spans="1:5">
      <c r="A47" s="91" t="s">
        <v>72</v>
      </c>
      <c r="B47" s="99">
        <v>0</v>
      </c>
      <c r="C47" s="8" t="s">
        <v>66</v>
      </c>
      <c r="D47" s="100">
        <f>B47*9</f>
        <v>0</v>
      </c>
      <c r="E47" s="8" t="s">
        <v>67</v>
      </c>
    </row>
    <row r="48" spans="1:5">
      <c r="A48" s="91" t="s">
        <v>73</v>
      </c>
      <c r="B48" s="99">
        <v>0</v>
      </c>
      <c r="C48" s="8" t="s">
        <v>66</v>
      </c>
      <c r="D48" s="100">
        <f>B48*9</f>
        <v>0</v>
      </c>
      <c r="E48" s="8" t="s">
        <v>67</v>
      </c>
    </row>
    <row r="49" spans="1:5">
      <c r="A49" s="101" t="s">
        <v>74</v>
      </c>
      <c r="B49" s="102">
        <v>1.5</v>
      </c>
      <c r="C49" s="8" t="s">
        <v>75</v>
      </c>
      <c r="E49" s="103"/>
    </row>
    <row r="50" spans="1:5">
      <c r="A50" s="101" t="s">
        <v>76</v>
      </c>
      <c r="B50" s="102">
        <v>0</v>
      </c>
      <c r="C50" s="8" t="s">
        <v>77</v>
      </c>
      <c r="E50" s="104"/>
    </row>
    <row r="51" spans="1:5" ht="13.5" thickBot="1">
      <c r="A51" s="91" t="s">
        <v>78</v>
      </c>
      <c r="B51" s="105">
        <v>0</v>
      </c>
      <c r="C51" s="10" t="s">
        <v>79</v>
      </c>
    </row>
    <row r="53" spans="1:5">
      <c r="A53" s="5" t="s">
        <v>80</v>
      </c>
    </row>
  </sheetData>
  <mergeCells count="1">
    <mergeCell ref="B2:C2"/>
  </mergeCells>
  <phoneticPr fontId="0" type="noConversion"/>
  <pageMargins left="0.75" right="0.75" top="0.19" bottom="0.3" header="0.17" footer="0.27"/>
  <pageSetup scale="85" orientation="landscape" r:id="rId1"/>
  <headerFooter alignWithMargins="0">
    <oddHeader>&amp;L &amp;C &amp;R&amp;D</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FFFF00"/>
  </sheetPr>
  <dimension ref="A1:H34"/>
  <sheetViews>
    <sheetView zoomScaleNormal="100" workbookViewId="0">
      <selection activeCell="A34" sqref="A34"/>
    </sheetView>
  </sheetViews>
  <sheetFormatPr defaultColWidth="9.140625" defaultRowHeight="12.95"/>
  <cols>
    <col min="1" max="1" width="31.85546875" style="2" customWidth="1"/>
    <col min="2" max="2" width="21.140625" style="2" customWidth="1"/>
    <col min="3" max="3" width="13" style="2" customWidth="1"/>
    <col min="4" max="4" width="13.42578125" style="2" customWidth="1"/>
    <col min="5" max="5" width="15.140625" style="2" customWidth="1"/>
    <col min="6" max="6" width="15.7109375" style="2" customWidth="1"/>
    <col min="7" max="7" width="13.140625" style="2" customWidth="1"/>
    <col min="8" max="8" width="11.28515625" style="2" customWidth="1"/>
    <col min="9" max="16384" width="9.140625" style="2"/>
  </cols>
  <sheetData>
    <row r="1" spans="1:8" ht="21">
      <c r="A1" s="1" t="s">
        <v>81</v>
      </c>
    </row>
    <row r="2" spans="1:8" ht="21.6" thickBot="1">
      <c r="A2" s="106"/>
    </row>
    <row r="3" spans="1:8" ht="15.95" thickBot="1">
      <c r="A3" s="3" t="s">
        <v>1</v>
      </c>
      <c r="B3" s="250" t="str">
        <f>'Input Screen'!B2:C2</f>
        <v xml:space="preserve"> </v>
      </c>
      <c r="C3" s="251"/>
      <c r="D3" s="45"/>
    </row>
    <row r="4" spans="1:8" ht="13.5" thickBot="1">
      <c r="B4" s="46" t="s">
        <v>82</v>
      </c>
      <c r="D4" s="46" t="s">
        <v>83</v>
      </c>
      <c r="E4" s="46" t="s">
        <v>84</v>
      </c>
      <c r="F4" s="46" t="s">
        <v>84</v>
      </c>
      <c r="G4" s="46" t="s">
        <v>83</v>
      </c>
      <c r="H4" s="46" t="s">
        <v>85</v>
      </c>
    </row>
    <row r="5" spans="1:8" ht="15.95" thickBot="1">
      <c r="A5" s="4" t="s">
        <v>86</v>
      </c>
      <c r="B5" s="44" t="s">
        <v>87</v>
      </c>
      <c r="C5" s="212"/>
      <c r="D5" s="107" t="s">
        <v>88</v>
      </c>
      <c r="E5" s="107" t="s">
        <v>89</v>
      </c>
      <c r="F5" s="107" t="s">
        <v>90</v>
      </c>
      <c r="G5" s="107" t="s">
        <v>91</v>
      </c>
      <c r="H5" s="107" t="s">
        <v>92</v>
      </c>
    </row>
    <row r="6" spans="1:8">
      <c r="A6" s="108" t="s">
        <v>93</v>
      </c>
      <c r="B6" s="109">
        <v>0</v>
      </c>
      <c r="C6" s="109" t="s">
        <v>94</v>
      </c>
      <c r="D6" s="111">
        <v>0</v>
      </c>
      <c r="E6" s="111">
        <v>0</v>
      </c>
      <c r="F6" s="112">
        <f>E6*B6</f>
        <v>0</v>
      </c>
      <c r="G6" s="113">
        <f t="shared" ref="G6:G29" si="0">D6*B6</f>
        <v>0</v>
      </c>
      <c r="H6" s="114">
        <f>G6-F6</f>
        <v>0</v>
      </c>
    </row>
    <row r="7" spans="1:8">
      <c r="A7" s="115" t="s">
        <v>95</v>
      </c>
      <c r="B7" s="110">
        <v>0</v>
      </c>
      <c r="C7" s="110" t="s">
        <v>94</v>
      </c>
      <c r="D7" s="94">
        <v>0</v>
      </c>
      <c r="E7" s="94">
        <v>0</v>
      </c>
      <c r="F7" s="116">
        <f t="shared" ref="F7:F29" si="1">E7*B7</f>
        <v>0</v>
      </c>
      <c r="G7" s="117">
        <f t="shared" si="0"/>
        <v>0</v>
      </c>
      <c r="H7" s="118">
        <f t="shared" ref="H7:H29" si="2">G7-F7</f>
        <v>0</v>
      </c>
    </row>
    <row r="8" spans="1:8" ht="13.5" thickBot="1">
      <c r="A8" s="119" t="s">
        <v>96</v>
      </c>
      <c r="B8" s="120">
        <v>0</v>
      </c>
      <c r="C8" s="120" t="s">
        <v>94</v>
      </c>
      <c r="D8" s="121">
        <v>0</v>
      </c>
      <c r="E8" s="121">
        <v>0</v>
      </c>
      <c r="F8" s="122">
        <f t="shared" si="1"/>
        <v>0</v>
      </c>
      <c r="G8" s="123">
        <f t="shared" si="0"/>
        <v>0</v>
      </c>
      <c r="H8" s="124">
        <f t="shared" si="2"/>
        <v>0</v>
      </c>
    </row>
    <row r="9" spans="1:8" ht="13.5" thickBot="1">
      <c r="A9" s="125" t="s">
        <v>97</v>
      </c>
      <c r="B9" s="126">
        <v>0</v>
      </c>
      <c r="C9" s="126" t="s">
        <v>98</v>
      </c>
      <c r="D9" s="127">
        <v>0</v>
      </c>
      <c r="E9" s="127">
        <v>0</v>
      </c>
      <c r="F9" s="128">
        <f t="shared" si="1"/>
        <v>0</v>
      </c>
      <c r="G9" s="129">
        <f t="shared" si="0"/>
        <v>0</v>
      </c>
      <c r="H9" s="130">
        <f t="shared" si="2"/>
        <v>0</v>
      </c>
    </row>
    <row r="10" spans="1:8">
      <c r="A10" s="131" t="s">
        <v>99</v>
      </c>
      <c r="B10" s="132">
        <v>0</v>
      </c>
      <c r="C10" s="110" t="s">
        <v>94</v>
      </c>
      <c r="D10" s="133">
        <v>0</v>
      </c>
      <c r="E10" s="133">
        <v>0</v>
      </c>
      <c r="F10" s="134">
        <f t="shared" si="1"/>
        <v>0</v>
      </c>
      <c r="G10" s="135">
        <f t="shared" si="0"/>
        <v>0</v>
      </c>
      <c r="H10" s="136">
        <f t="shared" si="2"/>
        <v>0</v>
      </c>
    </row>
    <row r="11" spans="1:8" ht="13.5" thickBot="1">
      <c r="A11" s="137" t="s">
        <v>100</v>
      </c>
      <c r="B11" s="138">
        <v>0</v>
      </c>
      <c r="C11" s="110" t="s">
        <v>94</v>
      </c>
      <c r="D11" s="139">
        <v>0</v>
      </c>
      <c r="E11" s="139">
        <v>0</v>
      </c>
      <c r="F11" s="140">
        <f t="shared" si="1"/>
        <v>0</v>
      </c>
      <c r="G11" s="141">
        <f t="shared" si="0"/>
        <v>0</v>
      </c>
      <c r="H11" s="142">
        <f t="shared" si="2"/>
        <v>0</v>
      </c>
    </row>
    <row r="12" spans="1:8">
      <c r="A12" s="131" t="s">
        <v>101</v>
      </c>
      <c r="B12" s="132">
        <v>0</v>
      </c>
      <c r="C12" s="132" t="s">
        <v>98</v>
      </c>
      <c r="D12" s="133">
        <v>0</v>
      </c>
      <c r="E12" s="133">
        <v>0</v>
      </c>
      <c r="F12" s="134">
        <f t="shared" si="1"/>
        <v>0</v>
      </c>
      <c r="G12" s="135">
        <f t="shared" si="0"/>
        <v>0</v>
      </c>
      <c r="H12" s="136">
        <f t="shared" si="2"/>
        <v>0</v>
      </c>
    </row>
    <row r="13" spans="1:8">
      <c r="A13" s="143" t="s">
        <v>102</v>
      </c>
      <c r="B13" s="110">
        <v>0</v>
      </c>
      <c r="C13" s="110" t="s">
        <v>98</v>
      </c>
      <c r="D13" s="94">
        <v>0</v>
      </c>
      <c r="E13" s="94">
        <v>0</v>
      </c>
      <c r="F13" s="116">
        <f t="shared" si="1"/>
        <v>0</v>
      </c>
      <c r="G13" s="117">
        <f t="shared" si="0"/>
        <v>0</v>
      </c>
      <c r="H13" s="118">
        <f t="shared" si="2"/>
        <v>0</v>
      </c>
    </row>
    <row r="14" spans="1:8">
      <c r="A14" s="143" t="s">
        <v>103</v>
      </c>
      <c r="B14" s="110">
        <v>0</v>
      </c>
      <c r="C14" s="110" t="s">
        <v>98</v>
      </c>
      <c r="D14" s="94">
        <v>0</v>
      </c>
      <c r="E14" s="94">
        <v>0</v>
      </c>
      <c r="F14" s="116">
        <f t="shared" si="1"/>
        <v>0</v>
      </c>
      <c r="G14" s="117">
        <f t="shared" si="0"/>
        <v>0</v>
      </c>
      <c r="H14" s="118">
        <f t="shared" si="2"/>
        <v>0</v>
      </c>
    </row>
    <row r="15" spans="1:8" ht="13.5" thickBot="1">
      <c r="A15" s="137" t="s">
        <v>104</v>
      </c>
      <c r="B15" s="138">
        <v>0</v>
      </c>
      <c r="C15" s="138" t="s">
        <v>98</v>
      </c>
      <c r="D15" s="139">
        <v>0</v>
      </c>
      <c r="E15" s="139">
        <v>0</v>
      </c>
      <c r="F15" s="140">
        <f t="shared" si="1"/>
        <v>0</v>
      </c>
      <c r="G15" s="141">
        <f t="shared" si="0"/>
        <v>0</v>
      </c>
      <c r="H15" s="142">
        <f t="shared" si="2"/>
        <v>0</v>
      </c>
    </row>
    <row r="16" spans="1:8">
      <c r="A16" s="131" t="s">
        <v>105</v>
      </c>
      <c r="B16" s="132">
        <v>0</v>
      </c>
      <c r="C16" s="132" t="s">
        <v>98</v>
      </c>
      <c r="D16" s="133">
        <v>0</v>
      </c>
      <c r="E16" s="133">
        <v>0</v>
      </c>
      <c r="F16" s="134">
        <f t="shared" si="1"/>
        <v>0</v>
      </c>
      <c r="G16" s="135">
        <f t="shared" si="0"/>
        <v>0</v>
      </c>
      <c r="H16" s="136">
        <f t="shared" si="2"/>
        <v>0</v>
      </c>
    </row>
    <row r="17" spans="1:8" ht="13.5" thickBot="1">
      <c r="A17" s="137" t="s">
        <v>106</v>
      </c>
      <c r="B17" s="138">
        <v>0</v>
      </c>
      <c r="C17" s="138" t="s">
        <v>98</v>
      </c>
      <c r="D17" s="139">
        <v>0</v>
      </c>
      <c r="E17" s="139">
        <v>0</v>
      </c>
      <c r="F17" s="140">
        <f t="shared" si="1"/>
        <v>0</v>
      </c>
      <c r="G17" s="141">
        <f t="shared" si="0"/>
        <v>0</v>
      </c>
      <c r="H17" s="142">
        <f t="shared" si="2"/>
        <v>0</v>
      </c>
    </row>
    <row r="18" spans="1:8">
      <c r="A18" s="131" t="s">
        <v>107</v>
      </c>
      <c r="B18" s="132">
        <v>0</v>
      </c>
      <c r="C18" s="132" t="s">
        <v>98</v>
      </c>
      <c r="D18" s="133">
        <v>0</v>
      </c>
      <c r="E18" s="133">
        <v>0</v>
      </c>
      <c r="F18" s="134">
        <f t="shared" si="1"/>
        <v>0</v>
      </c>
      <c r="G18" s="135">
        <f t="shared" si="0"/>
        <v>0</v>
      </c>
      <c r="H18" s="136">
        <f t="shared" si="2"/>
        <v>0</v>
      </c>
    </row>
    <row r="19" spans="1:8">
      <c r="A19" s="143" t="s">
        <v>108</v>
      </c>
      <c r="B19" s="110">
        <v>0</v>
      </c>
      <c r="C19" s="110" t="s">
        <v>98</v>
      </c>
      <c r="D19" s="94">
        <v>0</v>
      </c>
      <c r="E19" s="94">
        <v>0</v>
      </c>
      <c r="F19" s="116">
        <f t="shared" si="1"/>
        <v>0</v>
      </c>
      <c r="G19" s="117">
        <f t="shared" si="0"/>
        <v>0</v>
      </c>
      <c r="H19" s="118">
        <f t="shared" si="2"/>
        <v>0</v>
      </c>
    </row>
    <row r="20" spans="1:8" ht="13.5" thickBot="1">
      <c r="A20" s="137" t="s">
        <v>109</v>
      </c>
      <c r="B20" s="138">
        <v>0</v>
      </c>
      <c r="C20" s="138" t="s">
        <v>98</v>
      </c>
      <c r="D20" s="139">
        <v>0</v>
      </c>
      <c r="E20" s="139">
        <v>0</v>
      </c>
      <c r="F20" s="140">
        <f t="shared" si="1"/>
        <v>0</v>
      </c>
      <c r="G20" s="141">
        <f t="shared" si="0"/>
        <v>0</v>
      </c>
      <c r="H20" s="142">
        <f t="shared" si="2"/>
        <v>0</v>
      </c>
    </row>
    <row r="21" spans="1:8">
      <c r="A21" s="131" t="s">
        <v>110</v>
      </c>
      <c r="B21" s="132">
        <v>0</v>
      </c>
      <c r="C21" s="132" t="s">
        <v>98</v>
      </c>
      <c r="D21" s="133">
        <v>0</v>
      </c>
      <c r="E21" s="133">
        <v>0</v>
      </c>
      <c r="F21" s="134">
        <f t="shared" si="1"/>
        <v>0</v>
      </c>
      <c r="G21" s="135">
        <f t="shared" si="0"/>
        <v>0</v>
      </c>
      <c r="H21" s="136">
        <f t="shared" si="2"/>
        <v>0</v>
      </c>
    </row>
    <row r="22" spans="1:8">
      <c r="A22" s="143" t="s">
        <v>111</v>
      </c>
      <c r="B22" s="110">
        <v>0</v>
      </c>
      <c r="C22" s="110" t="s">
        <v>98</v>
      </c>
      <c r="D22" s="94">
        <v>0</v>
      </c>
      <c r="E22" s="94">
        <v>0</v>
      </c>
      <c r="F22" s="116">
        <f t="shared" si="1"/>
        <v>0</v>
      </c>
      <c r="G22" s="117">
        <f t="shared" si="0"/>
        <v>0</v>
      </c>
      <c r="H22" s="118">
        <f t="shared" si="2"/>
        <v>0</v>
      </c>
    </row>
    <row r="23" spans="1:8" ht="13.5" thickBot="1">
      <c r="A23" s="144" t="s">
        <v>112</v>
      </c>
      <c r="B23" s="120">
        <v>0</v>
      </c>
      <c r="C23" s="120" t="s">
        <v>98</v>
      </c>
      <c r="D23" s="121">
        <v>0</v>
      </c>
      <c r="E23" s="121">
        <v>0</v>
      </c>
      <c r="F23" s="122">
        <f t="shared" si="1"/>
        <v>0</v>
      </c>
      <c r="G23" s="123">
        <f t="shared" si="0"/>
        <v>0</v>
      </c>
      <c r="H23" s="124">
        <f t="shared" si="2"/>
        <v>0</v>
      </c>
    </row>
    <row r="24" spans="1:8" ht="13.5" thickBot="1">
      <c r="A24" s="125" t="s">
        <v>113</v>
      </c>
      <c r="B24" s="126">
        <v>0</v>
      </c>
      <c r="C24" s="126" t="s">
        <v>98</v>
      </c>
      <c r="D24" s="127">
        <v>0</v>
      </c>
      <c r="E24" s="127">
        <v>0</v>
      </c>
      <c r="F24" s="128">
        <f t="shared" si="1"/>
        <v>0</v>
      </c>
      <c r="G24" s="129">
        <f t="shared" si="0"/>
        <v>0</v>
      </c>
      <c r="H24" s="130">
        <f t="shared" si="2"/>
        <v>0</v>
      </c>
    </row>
    <row r="25" spans="1:8" ht="13.5" thickBot="1">
      <c r="A25" s="125" t="s">
        <v>114</v>
      </c>
      <c r="B25" s="126">
        <v>0</v>
      </c>
      <c r="C25" s="126" t="s">
        <v>98</v>
      </c>
      <c r="D25" s="127">
        <v>0</v>
      </c>
      <c r="E25" s="127">
        <v>0</v>
      </c>
      <c r="F25" s="128">
        <f t="shared" si="1"/>
        <v>0</v>
      </c>
      <c r="G25" s="129">
        <f t="shared" si="0"/>
        <v>0</v>
      </c>
      <c r="H25" s="130">
        <f t="shared" si="2"/>
        <v>0</v>
      </c>
    </row>
    <row r="26" spans="1:8">
      <c r="A26" s="108" t="s">
        <v>115</v>
      </c>
      <c r="B26" s="109">
        <v>0</v>
      </c>
      <c r="C26" s="109" t="s">
        <v>98</v>
      </c>
      <c r="D26" s="111">
        <v>0</v>
      </c>
      <c r="E26" s="111">
        <v>0</v>
      </c>
      <c r="F26" s="112">
        <f>E26*B26</f>
        <v>0</v>
      </c>
      <c r="G26" s="145">
        <f>D26*B26</f>
        <v>0</v>
      </c>
      <c r="H26" s="145">
        <f>G26-F26</f>
        <v>0</v>
      </c>
    </row>
    <row r="27" spans="1:8" ht="13.5" thickBot="1">
      <c r="A27" s="146" t="s">
        <v>116</v>
      </c>
      <c r="B27" s="147">
        <f>B26</f>
        <v>0</v>
      </c>
      <c r="C27" s="147" t="s">
        <v>98</v>
      </c>
      <c r="D27" s="148">
        <v>0</v>
      </c>
      <c r="E27" s="148">
        <v>0</v>
      </c>
      <c r="F27" s="149">
        <f t="shared" si="1"/>
        <v>0</v>
      </c>
      <c r="G27" s="150">
        <f t="shared" si="0"/>
        <v>0</v>
      </c>
      <c r="H27" s="151">
        <f t="shared" si="2"/>
        <v>0</v>
      </c>
    </row>
    <row r="28" spans="1:8" ht="12.75" customHeight="1">
      <c r="A28" s="131" t="s">
        <v>117</v>
      </c>
      <c r="B28" s="132">
        <v>0</v>
      </c>
      <c r="C28" s="132" t="s">
        <v>118</v>
      </c>
      <c r="D28" s="133">
        <v>0</v>
      </c>
      <c r="E28" s="133">
        <v>0</v>
      </c>
      <c r="F28" s="134">
        <f t="shared" si="1"/>
        <v>0</v>
      </c>
      <c r="G28" s="135">
        <f t="shared" si="0"/>
        <v>0</v>
      </c>
      <c r="H28" s="136">
        <f t="shared" si="2"/>
        <v>0</v>
      </c>
    </row>
    <row r="29" spans="1:8" ht="13.5" thickBot="1">
      <c r="A29" s="137" t="s">
        <v>119</v>
      </c>
      <c r="B29" s="138">
        <v>0</v>
      </c>
      <c r="C29" s="138" t="s">
        <v>118</v>
      </c>
      <c r="D29" s="139">
        <v>0</v>
      </c>
      <c r="E29" s="139">
        <v>0</v>
      </c>
      <c r="F29" s="140">
        <f t="shared" si="1"/>
        <v>0</v>
      </c>
      <c r="G29" s="141">
        <f t="shared" si="0"/>
        <v>0</v>
      </c>
      <c r="H29" s="142">
        <f t="shared" si="2"/>
        <v>0</v>
      </c>
    </row>
    <row r="30" spans="1:8" ht="13.5" thickBot="1">
      <c r="E30" s="40" t="s">
        <v>2</v>
      </c>
      <c r="F30" s="151">
        <f>SUM(F6:F29)</f>
        <v>0</v>
      </c>
      <c r="G30" s="152">
        <f>SUM(G6:G29)</f>
        <v>0</v>
      </c>
      <c r="H30" s="153">
        <f>SUM(H6:H29)</f>
        <v>0</v>
      </c>
    </row>
    <row r="31" spans="1:8" ht="13.5" thickBot="1"/>
    <row r="32" spans="1:8" ht="13.5" thickBot="1">
      <c r="B32" s="221" t="s">
        <v>120</v>
      </c>
      <c r="C32" s="222"/>
      <c r="D32" s="154">
        <v>0</v>
      </c>
    </row>
    <row r="34" spans="1:1">
      <c r="A34" s="5" t="s">
        <v>80</v>
      </c>
    </row>
  </sheetData>
  <mergeCells count="2">
    <mergeCell ref="B3:C3"/>
    <mergeCell ref="B32:C32"/>
  </mergeCells>
  <phoneticPr fontId="0" type="noConversion"/>
  <pageMargins left="0.3" right="0.32" top="1" bottom="1" header="0.5" footer="0.5"/>
  <pageSetup orientation="landscape"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I43"/>
  <sheetViews>
    <sheetView zoomScaleNormal="100" workbookViewId="0">
      <selection activeCell="B31" sqref="B31"/>
    </sheetView>
  </sheetViews>
  <sheetFormatPr defaultColWidth="9.140625" defaultRowHeight="12.95"/>
  <cols>
    <col min="1" max="1" width="40.5703125" style="2" customWidth="1"/>
    <col min="2" max="2" width="14.85546875" style="2" customWidth="1"/>
    <col min="3" max="3" width="14" style="2" customWidth="1"/>
    <col min="4" max="4" width="15.42578125" style="2" customWidth="1"/>
    <col min="5" max="5" width="23.85546875" style="2" customWidth="1"/>
    <col min="6" max="6" width="9.140625" style="2"/>
    <col min="7" max="7" width="22" style="2" customWidth="1"/>
    <col min="8" max="16384" width="9.140625" style="2"/>
  </cols>
  <sheetData>
    <row r="1" spans="1:9" ht="21.6" thickBot="1">
      <c r="A1" s="1" t="s">
        <v>121</v>
      </c>
    </row>
    <row r="2" spans="1:9" ht="15.95" thickBot="1">
      <c r="A2" s="3" t="s">
        <v>1</v>
      </c>
      <c r="B2" s="225" t="str">
        <f>'Input Screen'!B2:C2</f>
        <v xml:space="preserve"> </v>
      </c>
      <c r="C2" s="226"/>
      <c r="G2" s="227"/>
      <c r="H2" s="227"/>
      <c r="I2" s="227"/>
    </row>
    <row r="3" spans="1:9" ht="9.75" customHeight="1" thickBot="1"/>
    <row r="4" spans="1:9" ht="15.95" thickBot="1">
      <c r="A4" s="199" t="s">
        <v>122</v>
      </c>
      <c r="B4" s="200"/>
      <c r="C4" s="200"/>
      <c r="D4" s="201" t="s">
        <v>2</v>
      </c>
      <c r="E4" s="202" t="s">
        <v>2</v>
      </c>
      <c r="G4" s="5"/>
    </row>
    <row r="5" spans="1:9">
      <c r="A5" s="6" t="s">
        <v>123</v>
      </c>
      <c r="B5" s="198">
        <f>('Input Screen'!B5*'Input Screen'!B8)</f>
        <v>361.11</v>
      </c>
      <c r="C5" s="19" t="s">
        <v>124</v>
      </c>
      <c r="G5" s="5"/>
      <c r="H5" s="9"/>
    </row>
    <row r="6" spans="1:9">
      <c r="A6" s="10" t="s">
        <v>125</v>
      </c>
      <c r="B6" s="7">
        <f>(('Input Screen'!B5*'Input Screen'!B9) *'Input Screen'!B6)</f>
        <v>277.77750000000003</v>
      </c>
      <c r="C6" s="8" t="s">
        <v>124</v>
      </c>
      <c r="E6" s="11"/>
      <c r="G6" s="5"/>
      <c r="H6" s="12"/>
    </row>
    <row r="7" spans="1:9">
      <c r="A7" s="10" t="s">
        <v>126</v>
      </c>
      <c r="B7" s="7">
        <f>('Input Screen'!B5*'Input Screen'!B10)*'Input Screen'!B7</f>
        <v>0</v>
      </c>
      <c r="C7" s="8" t="s">
        <v>124</v>
      </c>
      <c r="E7" s="11"/>
      <c r="G7" s="5"/>
      <c r="H7" s="12"/>
    </row>
    <row r="8" spans="1:9">
      <c r="A8" s="10" t="s">
        <v>127</v>
      </c>
      <c r="B8" s="7">
        <f>((B5+B6+B7)*'Input Screen'!B15)*'Input Screen'!B14</f>
        <v>1916.6625000000001</v>
      </c>
      <c r="C8" s="13" t="s">
        <v>128</v>
      </c>
      <c r="D8" s="14">
        <f>B8/21.64</f>
        <v>88.570355822550837</v>
      </c>
      <c r="E8" s="15" t="s">
        <v>129</v>
      </c>
      <c r="F8" s="2" t="s">
        <v>2</v>
      </c>
      <c r="G8" s="5"/>
      <c r="H8" s="9"/>
    </row>
    <row r="9" spans="1:9">
      <c r="A9" s="10" t="s">
        <v>130</v>
      </c>
      <c r="B9" s="7">
        <f>B8/100</f>
        <v>19.166625</v>
      </c>
      <c r="C9" s="13" t="s">
        <v>131</v>
      </c>
      <c r="D9" s="14"/>
      <c r="E9" s="15"/>
      <c r="G9" s="5"/>
      <c r="H9" s="9"/>
    </row>
    <row r="10" spans="1:9">
      <c r="A10" s="10" t="s">
        <v>47</v>
      </c>
      <c r="B10" s="7">
        <f>(B5+B6+B7)*'Input Screen'!B39</f>
        <v>223.610625</v>
      </c>
      <c r="C10" s="13" t="s">
        <v>124</v>
      </c>
      <c r="D10" s="16">
        <f>B10/(B10+B15+D8+B11)</f>
        <v>0.23511516731855714</v>
      </c>
      <c r="E10" s="17" t="s">
        <v>132</v>
      </c>
    </row>
    <row r="11" spans="1:9">
      <c r="A11" s="10" t="s">
        <v>133</v>
      </c>
      <c r="B11" s="7">
        <f>((B5+B6+B7)*'Input Screen'!B18)*'Input Screen'!B17</f>
        <v>0</v>
      </c>
      <c r="C11" s="13" t="s">
        <v>124</v>
      </c>
      <c r="D11" s="18"/>
      <c r="E11" s="19" t="s">
        <v>134</v>
      </c>
      <c r="H11" s="2" t="s">
        <v>2</v>
      </c>
    </row>
    <row r="12" spans="1:9">
      <c r="A12" s="10" t="s">
        <v>50</v>
      </c>
      <c r="B12" s="7">
        <f>('Input Screen'!B16/100)</f>
        <v>0</v>
      </c>
      <c r="C12" s="8" t="s">
        <v>135</v>
      </c>
      <c r="D12" s="18"/>
      <c r="E12" s="19"/>
    </row>
    <row r="13" spans="1:9">
      <c r="A13" s="10" t="s">
        <v>136</v>
      </c>
      <c r="B13" s="7">
        <f>('Input Screen'!B19)/(101.25/('Input Screen'!B20*'Input Screen'!B21))</f>
        <v>2.4691358024691357</v>
      </c>
      <c r="C13" s="8" t="s">
        <v>137</v>
      </c>
      <c r="D13" s="20">
        <f>B13*50</f>
        <v>123.45679012345678</v>
      </c>
      <c r="E13" s="19" t="s">
        <v>138</v>
      </c>
    </row>
    <row r="14" spans="1:9" ht="13.5" thickBot="1">
      <c r="B14" s="21"/>
      <c r="C14" s="11"/>
      <c r="E14" s="11"/>
    </row>
    <row r="15" spans="1:9" ht="13.5" thickBot="1">
      <c r="A15" s="22" t="s">
        <v>139</v>
      </c>
      <c r="B15" s="23">
        <f>B5+B6+B7</f>
        <v>638.88750000000005</v>
      </c>
      <c r="C15" s="229" t="s">
        <v>140</v>
      </c>
      <c r="D15" s="230"/>
      <c r="E15" s="11"/>
    </row>
    <row r="16" spans="1:9" ht="13.5" thickBot="1">
      <c r="A16" s="22"/>
      <c r="B16" s="24"/>
      <c r="E16" s="11"/>
    </row>
    <row r="17" spans="1:5" ht="13.5" thickBot="1">
      <c r="A17" s="22" t="s">
        <v>141</v>
      </c>
      <c r="B17" s="23">
        <f>(B8/21.64)+B5+B6+B7+B10+B11</f>
        <v>951.0684808225509</v>
      </c>
      <c r="C17" s="228" t="s">
        <v>142</v>
      </c>
      <c r="D17" s="224"/>
    </row>
    <row r="18" spans="1:5" ht="13.5" thickBot="1">
      <c r="B18" s="23">
        <f>B17/'Input Screen'!B40</f>
        <v>1.7292154196773653</v>
      </c>
      <c r="C18" s="2" t="s">
        <v>143</v>
      </c>
      <c r="D18" s="25" t="s">
        <v>2</v>
      </c>
      <c r="E18" s="2" t="s">
        <v>2</v>
      </c>
    </row>
    <row r="19" spans="1:5" ht="13.5" thickBot="1">
      <c r="B19" s="26"/>
      <c r="C19" s="27"/>
      <c r="D19" s="25"/>
    </row>
    <row r="20" spans="1:5" ht="15.95" thickBot="1">
      <c r="A20" s="199" t="s">
        <v>144</v>
      </c>
      <c r="B20" s="203"/>
      <c r="C20" s="204" t="s">
        <v>2</v>
      </c>
      <c r="D20" s="200" t="s">
        <v>2</v>
      </c>
      <c r="E20" s="202"/>
    </row>
    <row r="21" spans="1:5">
      <c r="A21" s="6" t="s">
        <v>145</v>
      </c>
      <c r="B21" s="198">
        <f>('Input Screen'!B5/'Input Screen'!B11)+('Input Screen'!B6*'Input Screen'!B5/'Input Screen'!B12)+('Input Screen'!B7*'Input Screen'!B5/'Input Screen'!B13)+'Striping Input Screen'!D32+'Input Screen'!B23+('Input Screen'!B19/'Input Screen'!B22)</f>
        <v>11.416666666666668</v>
      </c>
      <c r="C21" s="19" t="s">
        <v>146</v>
      </c>
      <c r="D21" s="223" t="s">
        <v>147</v>
      </c>
      <c r="E21" s="224"/>
    </row>
    <row r="22" spans="1:5">
      <c r="A22" s="10" t="s">
        <v>148</v>
      </c>
      <c r="B22" s="7">
        <f>B21/8</f>
        <v>1.4270833333333335</v>
      </c>
      <c r="C22" s="8" t="s">
        <v>149</v>
      </c>
    </row>
    <row r="23" spans="1:5" ht="9.75" customHeight="1" thickBot="1">
      <c r="B23" s="26"/>
      <c r="C23" s="27"/>
      <c r="D23" s="25"/>
    </row>
    <row r="24" spans="1:5" ht="15.95" thickBot="1">
      <c r="A24" s="199" t="s">
        <v>150</v>
      </c>
      <c r="B24" s="203"/>
      <c r="C24" s="201"/>
      <c r="D24" s="200"/>
      <c r="E24" s="202"/>
    </row>
    <row r="25" spans="1:5">
      <c r="A25" s="6" t="s">
        <v>151</v>
      </c>
      <c r="B25" s="168">
        <f>'Materials &amp; Overhead'!B5*'Input Screen'!B27</f>
        <v>682.49789999999996</v>
      </c>
      <c r="C25" s="168">
        <f>B25+B26+B27</f>
        <v>1207.4973749999999</v>
      </c>
      <c r="D25" s="2" t="s">
        <v>152</v>
      </c>
    </row>
    <row r="26" spans="1:5">
      <c r="A26" s="10" t="s">
        <v>153</v>
      </c>
      <c r="B26" s="28">
        <f>'Materials &amp; Overhead'!B6*'Input Screen'!B27</f>
        <v>524.99947500000007</v>
      </c>
    </row>
    <row r="27" spans="1:5">
      <c r="A27" s="10" t="s">
        <v>154</v>
      </c>
      <c r="B27" s="28">
        <f>B7*'Input Screen'!B27</f>
        <v>0</v>
      </c>
    </row>
    <row r="28" spans="1:5">
      <c r="A28" s="10" t="s">
        <v>43</v>
      </c>
      <c r="B28" s="28">
        <f>'Materials &amp; Overhead'!B13*'Input Screen'!B28</f>
        <v>111.1111111111111</v>
      </c>
    </row>
    <row r="29" spans="1:5">
      <c r="A29" s="10" t="s">
        <v>76</v>
      </c>
      <c r="B29" s="28">
        <f>'Input Screen'!B33</f>
        <v>0</v>
      </c>
    </row>
    <row r="30" spans="1:5">
      <c r="A30" s="10" t="s">
        <v>155</v>
      </c>
      <c r="B30" s="28">
        <f>'Striping Input Screen'!F30</f>
        <v>0</v>
      </c>
    </row>
    <row r="31" spans="1:5">
      <c r="A31" s="10" t="s">
        <v>45</v>
      </c>
      <c r="B31" s="28">
        <f>'Materials &amp; Overhead'!B8/100*'Input Screen'!B29</f>
        <v>114.99975000000001</v>
      </c>
    </row>
    <row r="32" spans="1:5">
      <c r="A32" s="10" t="s">
        <v>47</v>
      </c>
      <c r="B32" s="28">
        <f>'Materials &amp; Overhead'!B10*'Input Screen'!B30</f>
        <v>0</v>
      </c>
    </row>
    <row r="33" spans="1:4">
      <c r="A33" s="10" t="s">
        <v>156</v>
      </c>
      <c r="B33" s="28">
        <f>('Materials &amp; Overhead'!B11/5*'Input Screen'!B31)*'Input Screen'!B17</f>
        <v>0</v>
      </c>
    </row>
    <row r="34" spans="1:4">
      <c r="A34" s="10" t="s">
        <v>50</v>
      </c>
      <c r="B34" s="28">
        <f>'Materials &amp; Overhead'!B12*'Input Screen'!B32</f>
        <v>0</v>
      </c>
      <c r="D34" s="2" t="s">
        <v>157</v>
      </c>
    </row>
    <row r="35" spans="1:4" ht="15.6">
      <c r="A35" s="10" t="s">
        <v>53</v>
      </c>
      <c r="B35" s="28">
        <f>(B17/'Input Screen'!B24)*'Input Screen'!B34</f>
        <v>6.793346291589649</v>
      </c>
      <c r="D35" s="29">
        <f>(B17/'Input Screen'!B24)</f>
        <v>1.3586692583179298</v>
      </c>
    </row>
    <row r="36" spans="1:4">
      <c r="A36" s="10" t="s">
        <v>158</v>
      </c>
      <c r="B36" s="28">
        <f>'Materials &amp; Overhead'!B21*'Input Screen'!B38</f>
        <v>137</v>
      </c>
    </row>
    <row r="37" spans="1:4" ht="13.5" thickBot="1">
      <c r="A37" s="30" t="s">
        <v>159</v>
      </c>
      <c r="B37" s="31">
        <f>'Input Screen'!B37</f>
        <v>0</v>
      </c>
    </row>
    <row r="38" spans="1:4" ht="13.5" thickBot="1">
      <c r="A38" s="5" t="s">
        <v>90</v>
      </c>
      <c r="B38" s="32">
        <f>SUM(B25:B37)</f>
        <v>1577.4015824027006</v>
      </c>
    </row>
    <row r="39" spans="1:4" ht="9" customHeight="1"/>
    <row r="40" spans="1:4" ht="13.5" thickBot="1">
      <c r="B40" s="33" t="s">
        <v>160</v>
      </c>
      <c r="C40" s="34" t="s">
        <v>161</v>
      </c>
      <c r="D40" s="35" t="s">
        <v>162</v>
      </c>
    </row>
    <row r="41" spans="1:4" ht="15.95" thickBot="1">
      <c r="A41" s="4" t="s">
        <v>85</v>
      </c>
      <c r="B41" s="36">
        <f>Quote!E38</f>
        <v>1900</v>
      </c>
      <c r="C41" s="37">
        <f>B41-'Materials &amp; Overhead'!B38</f>
        <v>322.59841759729943</v>
      </c>
      <c r="D41" s="38">
        <f>C41/B41</f>
        <v>0.1697886408406839</v>
      </c>
    </row>
    <row r="43" spans="1:4">
      <c r="A43" s="39" t="s">
        <v>163</v>
      </c>
    </row>
  </sheetData>
  <sheetProtection algorithmName="SHA-512" hashValue="ueIO9V1fJdAunZywVEbpo3ht9dpDSxWruU55UzbopOaceSTN8xVfz45jQ7kDVJbyZH6D+aQOyV9hQXvSLisNLw==" saltValue="mjhLR7t0mt/MB6pqAtc5DQ==" spinCount="100000" sheet="1" objects="1" scenarios="1"/>
  <mergeCells count="5">
    <mergeCell ref="D21:E21"/>
    <mergeCell ref="B2:C2"/>
    <mergeCell ref="G2:I2"/>
    <mergeCell ref="C17:D17"/>
    <mergeCell ref="C15:D15"/>
  </mergeCells>
  <phoneticPr fontId="0" type="noConversion"/>
  <pageMargins left="0.75" right="0.75" top="0.48" bottom="0.19" header="0.32" footer="0.2"/>
  <pageSetup orientation="landscape" verticalDpi="0" r:id="rId1"/>
  <headerFooter alignWithMargins="0">
    <oddHeader>&amp;R&amp;D</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sheetPr>
  <dimension ref="A5:E55"/>
  <sheetViews>
    <sheetView topLeftCell="A37" zoomScaleNormal="100" workbookViewId="0">
      <selection activeCell="H15" sqref="H15"/>
    </sheetView>
  </sheetViews>
  <sheetFormatPr defaultColWidth="9.140625" defaultRowHeight="12.95"/>
  <cols>
    <col min="1" max="1" width="15" style="2" customWidth="1"/>
    <col min="2" max="2" width="13.28515625" style="2" customWidth="1"/>
    <col min="3" max="3" width="27" style="2" customWidth="1"/>
    <col min="4" max="4" width="22.42578125" style="2" customWidth="1"/>
    <col min="5" max="5" width="13.5703125" style="2" customWidth="1"/>
    <col min="6" max="6" width="9.140625" style="2"/>
    <col min="7" max="7" width="16.5703125" style="2" customWidth="1"/>
    <col min="8" max="16384" width="9.140625" style="2"/>
  </cols>
  <sheetData>
    <row r="5" spans="1:5">
      <c r="C5" s="155"/>
      <c r="D5" s="155" t="s">
        <v>2</v>
      </c>
    </row>
    <row r="6" spans="1:5">
      <c r="A6" s="27" t="s">
        <v>2</v>
      </c>
      <c r="B6" s="27"/>
      <c r="C6" s="27"/>
      <c r="D6" s="27" t="s">
        <v>2</v>
      </c>
    </row>
    <row r="7" spans="1:5" ht="13.5" thickBot="1">
      <c r="A7" s="5"/>
      <c r="B7" s="5"/>
      <c r="C7" s="27"/>
      <c r="D7" s="27"/>
    </row>
    <row r="8" spans="1:5" ht="15.95" thickBot="1">
      <c r="A8" s="231" t="s">
        <v>164</v>
      </c>
      <c r="B8" s="231"/>
      <c r="C8" s="231"/>
      <c r="D8" s="156"/>
    </row>
    <row r="9" spans="1:5" ht="15.6">
      <c r="A9" s="45"/>
      <c r="B9" s="45"/>
      <c r="C9" s="45"/>
      <c r="D9" s="27"/>
    </row>
    <row r="10" spans="1:5" ht="15.6">
      <c r="A10" s="2" t="s">
        <v>2</v>
      </c>
      <c r="B10" s="157" t="s">
        <v>165</v>
      </c>
      <c r="C10" s="158"/>
    </row>
    <row r="11" spans="1:5" ht="13.5" thickBot="1">
      <c r="B11" s="159"/>
    </row>
    <row r="12" spans="1:5" ht="15.95" thickBot="1">
      <c r="A12" s="160"/>
      <c r="B12" s="3" t="s">
        <v>1</v>
      </c>
      <c r="C12" s="232" t="str">
        <f>'Input Screen'!B2</f>
        <v xml:space="preserve"> </v>
      </c>
      <c r="D12" s="233"/>
    </row>
    <row r="14" spans="1:5">
      <c r="A14" s="161" t="s">
        <v>166</v>
      </c>
      <c r="B14" s="236" t="s">
        <v>2</v>
      </c>
      <c r="C14" s="237"/>
      <c r="D14" s="237"/>
      <c r="E14" s="237"/>
    </row>
    <row r="15" spans="1:5">
      <c r="A15" s="161" t="s">
        <v>167</v>
      </c>
      <c r="B15" s="236" t="s">
        <v>2</v>
      </c>
      <c r="C15" s="237"/>
      <c r="D15" s="237"/>
      <c r="E15" s="237"/>
    </row>
    <row r="16" spans="1:5">
      <c r="A16" s="161" t="s">
        <v>168</v>
      </c>
      <c r="B16" s="236" t="s">
        <v>2</v>
      </c>
      <c r="C16" s="237"/>
      <c r="D16" s="237"/>
      <c r="E16" s="237"/>
    </row>
    <row r="17" spans="1:5">
      <c r="A17" s="161" t="s">
        <v>169</v>
      </c>
      <c r="B17" s="236" t="s">
        <v>2</v>
      </c>
      <c r="C17" s="237"/>
      <c r="D17" s="237"/>
      <c r="E17" s="237"/>
    </row>
    <row r="18" spans="1:5">
      <c r="A18" s="161" t="s">
        <v>170</v>
      </c>
      <c r="B18" s="236" t="s">
        <v>2</v>
      </c>
      <c r="C18" s="237"/>
      <c r="D18" s="237"/>
      <c r="E18" s="237"/>
    </row>
    <row r="19" spans="1:5">
      <c r="A19" s="161" t="s">
        <v>171</v>
      </c>
      <c r="B19" s="195"/>
      <c r="C19" s="196"/>
      <c r="D19" s="196"/>
      <c r="E19" s="196"/>
    </row>
    <row r="20" spans="1:5">
      <c r="A20" s="161" t="s">
        <v>172</v>
      </c>
      <c r="B20" s="236" t="s">
        <v>2</v>
      </c>
      <c r="C20" s="237"/>
      <c r="D20" s="237"/>
      <c r="E20" s="237"/>
    </row>
    <row r="21" spans="1:5">
      <c r="A21" s="160"/>
      <c r="B21" s="160" t="s">
        <v>2</v>
      </c>
    </row>
    <row r="22" spans="1:5">
      <c r="A22" s="2" t="s">
        <v>173</v>
      </c>
      <c r="B22" s="104"/>
      <c r="C22" s="162">
        <f>'Materials &amp; Overhead'!B22</f>
        <v>1.4270833333333335</v>
      </c>
      <c r="D22" s="2" t="s">
        <v>174</v>
      </c>
    </row>
    <row r="23" spans="1:5">
      <c r="A23" s="160"/>
    </row>
    <row r="24" spans="1:5">
      <c r="A24" s="160"/>
      <c r="B24" s="160"/>
    </row>
    <row r="25" spans="1:5">
      <c r="A25" s="160"/>
      <c r="B25" s="160"/>
      <c r="C25" s="160"/>
      <c r="D25" s="160"/>
    </row>
    <row r="26" spans="1:5" ht="13.5" thickBot="1">
      <c r="A26" s="5" t="s">
        <v>2</v>
      </c>
      <c r="C26" s="160"/>
      <c r="D26" s="160"/>
    </row>
    <row r="27" spans="1:5" ht="13.5" thickBot="1">
      <c r="A27" s="163" t="s">
        <v>175</v>
      </c>
      <c r="B27" s="238" t="s">
        <v>176</v>
      </c>
      <c r="C27" s="239"/>
      <c r="D27" s="163" t="s">
        <v>160</v>
      </c>
    </row>
    <row r="28" spans="1:5">
      <c r="A28" s="164">
        <f>'Input Screen'!B5</f>
        <v>25000</v>
      </c>
      <c r="B28" s="240" t="s">
        <v>177</v>
      </c>
      <c r="C28" s="241"/>
      <c r="D28" s="109" t="s">
        <v>178</v>
      </c>
      <c r="E28" s="28">
        <f>'Input Screen'!B5*'Input Screen'!B43</f>
        <v>750</v>
      </c>
    </row>
    <row r="29" spans="1:5">
      <c r="A29" s="165"/>
      <c r="B29" s="234" t="s">
        <v>179</v>
      </c>
      <c r="C29" s="235"/>
      <c r="D29" s="110" t="s">
        <v>180</v>
      </c>
      <c r="E29" s="28">
        <f>('Input Screen'!B5*'Input Screen'!B44)*'Input Screen'!B6</f>
        <v>750</v>
      </c>
    </row>
    <row r="30" spans="1:5">
      <c r="A30" s="165"/>
      <c r="B30" s="234" t="s">
        <v>181</v>
      </c>
      <c r="C30" s="235"/>
      <c r="D30" s="110" t="s">
        <v>182</v>
      </c>
      <c r="E30" s="28">
        <f>('Input Screen'!B5*'Input Screen'!B45)*'Input Screen'!B7</f>
        <v>0</v>
      </c>
    </row>
    <row r="31" spans="1:5">
      <c r="A31" s="166">
        <f>'Input Screen'!B19</f>
        <v>1000</v>
      </c>
      <c r="B31" s="234" t="s">
        <v>183</v>
      </c>
      <c r="C31" s="235"/>
      <c r="D31" s="110" t="s">
        <v>70</v>
      </c>
      <c r="E31" s="28">
        <f>('Input Screen'!B19*'Input Screen'!B46)</f>
        <v>400</v>
      </c>
    </row>
    <row r="32" spans="1:5">
      <c r="A32" s="167" t="s">
        <v>2</v>
      </c>
      <c r="B32" s="234" t="s">
        <v>184</v>
      </c>
      <c r="C32" s="235"/>
      <c r="D32" s="110" t="s">
        <v>76</v>
      </c>
      <c r="E32" s="168">
        <f>'Input Screen'!B50</f>
        <v>0</v>
      </c>
    </row>
    <row r="33" spans="1:5">
      <c r="A33" s="169" t="s">
        <v>2</v>
      </c>
      <c r="B33" s="234" t="s">
        <v>185</v>
      </c>
      <c r="C33" s="235"/>
      <c r="D33" s="110" t="s">
        <v>155</v>
      </c>
      <c r="E33" s="168">
        <f>'Striping Input Screen'!G30</f>
        <v>0</v>
      </c>
    </row>
    <row r="34" spans="1:5">
      <c r="A34" s="170">
        <f>'Input Screen'!B16</f>
        <v>0</v>
      </c>
      <c r="B34" s="234" t="s">
        <v>186</v>
      </c>
      <c r="C34" s="235"/>
      <c r="D34" s="110" t="s">
        <v>74</v>
      </c>
      <c r="E34" s="28">
        <f>'Input Screen'!B16*'Input Screen'!B49</f>
        <v>0</v>
      </c>
    </row>
    <row r="35" spans="1:5">
      <c r="A35" s="171">
        <f>'Input Screen'!B47</f>
        <v>0</v>
      </c>
      <c r="B35" s="234" t="s">
        <v>187</v>
      </c>
      <c r="C35" s="235"/>
      <c r="D35" s="110" t="s">
        <v>72</v>
      </c>
      <c r="E35" s="28">
        <f>('Input Screen'!B47*'Input Screen'!B5)*('Input Screen'!B6*2)</f>
        <v>0</v>
      </c>
    </row>
    <row r="36" spans="1:5">
      <c r="A36" s="171">
        <f>'Input Screen'!B48</f>
        <v>0</v>
      </c>
      <c r="B36" s="234" t="s">
        <v>187</v>
      </c>
      <c r="C36" s="235"/>
      <c r="D36" s="110" t="s">
        <v>188</v>
      </c>
      <c r="E36" s="28">
        <f>(('Input Screen'!B5)*'Input Screen'!B17)*'Input Screen'!B48</f>
        <v>0</v>
      </c>
    </row>
    <row r="38" spans="1:5">
      <c r="B38" s="2" t="s">
        <v>2</v>
      </c>
      <c r="D38" s="22" t="s">
        <v>189</v>
      </c>
      <c r="E38" s="41">
        <f>SUM(E28:E37)</f>
        <v>1900</v>
      </c>
    </row>
    <row r="39" spans="1:5" ht="13.5" thickBot="1">
      <c r="A39" s="5"/>
      <c r="D39" s="22" t="s">
        <v>190</v>
      </c>
      <c r="E39" s="218">
        <f>('Input Screen'!B51)*E38</f>
        <v>0</v>
      </c>
    </row>
    <row r="40" spans="1:5">
      <c r="A40" s="5"/>
      <c r="B40" s="5"/>
      <c r="D40" s="22" t="s">
        <v>191</v>
      </c>
      <c r="E40" s="217">
        <f>SUM(E38:E39)</f>
        <v>1900</v>
      </c>
    </row>
    <row r="41" spans="1:5">
      <c r="A41" s="5" t="s">
        <v>2</v>
      </c>
      <c r="B41" s="5"/>
      <c r="C41" s="22" t="s">
        <v>2</v>
      </c>
      <c r="D41" s="213" t="s">
        <v>2</v>
      </c>
      <c r="E41" s="214" t="s">
        <v>2</v>
      </c>
    </row>
    <row r="42" spans="1:5">
      <c r="A42" s="242" t="s">
        <v>192</v>
      </c>
      <c r="B42" s="242"/>
      <c r="C42" s="158"/>
      <c r="D42" s="22" t="s">
        <v>2</v>
      </c>
      <c r="E42" s="215" t="s">
        <v>2</v>
      </c>
    </row>
    <row r="43" spans="1:5">
      <c r="C43" s="175"/>
      <c r="D43" s="175" t="s">
        <v>2</v>
      </c>
    </row>
    <row r="44" spans="1:5">
      <c r="A44" s="2" t="s">
        <v>193</v>
      </c>
    </row>
    <row r="45" spans="1:5">
      <c r="A45" s="2" t="s">
        <v>194</v>
      </c>
    </row>
    <row r="46" spans="1:5">
      <c r="A46" s="2" t="s">
        <v>195</v>
      </c>
    </row>
    <row r="47" spans="1:5">
      <c r="A47" s="2" t="s">
        <v>2</v>
      </c>
    </row>
    <row r="48" spans="1:5">
      <c r="A48" s="2" t="s">
        <v>196</v>
      </c>
    </row>
    <row r="49" spans="1:3">
      <c r="A49" s="2" t="s">
        <v>197</v>
      </c>
    </row>
    <row r="52" spans="1:3">
      <c r="A52" s="2" t="s">
        <v>198</v>
      </c>
    </row>
    <row r="54" spans="1:3">
      <c r="C54" s="173"/>
    </row>
    <row r="55" spans="1:3">
      <c r="A55" s="2" t="s">
        <v>199</v>
      </c>
    </row>
  </sheetData>
  <mergeCells count="19">
    <mergeCell ref="A42:B42"/>
    <mergeCell ref="B34:C34"/>
    <mergeCell ref="B35:C35"/>
    <mergeCell ref="B36:C36"/>
    <mergeCell ref="B32:C32"/>
    <mergeCell ref="B33:C33"/>
    <mergeCell ref="A8:C8"/>
    <mergeCell ref="C12:D12"/>
    <mergeCell ref="B29:C29"/>
    <mergeCell ref="B31:C31"/>
    <mergeCell ref="B14:E14"/>
    <mergeCell ref="B15:E15"/>
    <mergeCell ref="B16:E16"/>
    <mergeCell ref="B17:E17"/>
    <mergeCell ref="B18:E18"/>
    <mergeCell ref="B20:E20"/>
    <mergeCell ref="B27:C27"/>
    <mergeCell ref="B28:C28"/>
    <mergeCell ref="B30:C30"/>
  </mergeCells>
  <phoneticPr fontId="0" type="noConversion"/>
  <pageMargins left="0.43" right="0.46" top="0.5" bottom="0.25" header="0.5" footer="0.5"/>
  <pageSetup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3"/>
  </sheetPr>
  <dimension ref="A5:E52"/>
  <sheetViews>
    <sheetView topLeftCell="A22" zoomScaleNormal="100" workbookViewId="0">
      <selection activeCell="E29" sqref="E29"/>
    </sheetView>
  </sheetViews>
  <sheetFormatPr defaultColWidth="9.140625" defaultRowHeight="12.95"/>
  <cols>
    <col min="1" max="1" width="15.28515625" style="2" customWidth="1"/>
    <col min="2" max="2" width="13.140625" style="2" customWidth="1"/>
    <col min="3" max="3" width="29.28515625" style="2" customWidth="1"/>
    <col min="4" max="4" width="22.140625" style="2" customWidth="1"/>
    <col min="5" max="5" width="19.140625" style="2" customWidth="1"/>
    <col min="6" max="16384" width="9.140625" style="2"/>
  </cols>
  <sheetData>
    <row r="5" spans="1:5">
      <c r="C5" s="155"/>
      <c r="D5" s="155" t="s">
        <v>2</v>
      </c>
    </row>
    <row r="6" spans="1:5">
      <c r="A6" s="27" t="s">
        <v>2</v>
      </c>
      <c r="B6" s="27"/>
      <c r="C6" s="27"/>
      <c r="D6" s="27" t="s">
        <v>2</v>
      </c>
    </row>
    <row r="7" spans="1:5" ht="13.5" thickBot="1">
      <c r="A7" s="5"/>
      <c r="B7" s="5"/>
      <c r="C7" s="27"/>
      <c r="D7" s="27"/>
    </row>
    <row r="8" spans="1:5" ht="15.95" thickBot="1">
      <c r="A8" s="231" t="s">
        <v>200</v>
      </c>
      <c r="B8" s="231"/>
      <c r="C8" s="231"/>
      <c r="D8" s="156"/>
    </row>
    <row r="9" spans="1:5">
      <c r="A9" s="2" t="s">
        <v>2</v>
      </c>
    </row>
    <row r="10" spans="1:5" ht="15.6">
      <c r="B10" s="157" t="s">
        <v>165</v>
      </c>
      <c r="C10" s="176"/>
    </row>
    <row r="11" spans="1:5" ht="15.95" thickBot="1">
      <c r="B11" s="159"/>
      <c r="C11" s="177"/>
    </row>
    <row r="12" spans="1:5" ht="15.95" thickBot="1">
      <c r="A12" s="160"/>
      <c r="B12" s="3" t="s">
        <v>1</v>
      </c>
      <c r="C12" s="232" t="str">
        <f>Quote!C12</f>
        <v xml:space="preserve"> </v>
      </c>
      <c r="D12" s="233"/>
    </row>
    <row r="13" spans="1:5">
      <c r="D13" s="5"/>
    </row>
    <row r="14" spans="1:5">
      <c r="A14" s="161" t="s">
        <v>166</v>
      </c>
      <c r="B14" s="246" t="str">
        <f>Quote!B14</f>
        <v xml:space="preserve"> </v>
      </c>
      <c r="C14" s="230"/>
      <c r="D14" s="230"/>
      <c r="E14" s="230"/>
    </row>
    <row r="15" spans="1:5">
      <c r="A15" s="161" t="s">
        <v>167</v>
      </c>
      <c r="B15" s="246" t="str">
        <f>Quote!B15</f>
        <v xml:space="preserve"> </v>
      </c>
      <c r="C15" s="230"/>
      <c r="D15" s="230"/>
      <c r="E15" s="230"/>
    </row>
    <row r="16" spans="1:5">
      <c r="A16" s="161" t="s">
        <v>168</v>
      </c>
      <c r="B16" s="246" t="str">
        <f>Quote!B16</f>
        <v xml:space="preserve"> </v>
      </c>
      <c r="C16" s="230"/>
      <c r="D16" s="230"/>
      <c r="E16" s="230"/>
    </row>
    <row r="17" spans="1:5">
      <c r="A17" s="161" t="s">
        <v>169</v>
      </c>
      <c r="B17" s="246" t="str">
        <f>Quote!B17</f>
        <v xml:space="preserve"> </v>
      </c>
      <c r="C17" s="230"/>
      <c r="D17" s="230"/>
      <c r="E17" s="230"/>
    </row>
    <row r="18" spans="1:5">
      <c r="A18" s="161" t="s">
        <v>170</v>
      </c>
      <c r="B18" s="246" t="str">
        <f>Quote!B18</f>
        <v xml:space="preserve"> </v>
      </c>
      <c r="C18" s="230"/>
      <c r="D18" s="230"/>
      <c r="E18" s="230"/>
    </row>
    <row r="19" spans="1:5">
      <c r="A19" s="161" t="s">
        <v>201</v>
      </c>
      <c r="B19" s="247" t="s">
        <v>2</v>
      </c>
      <c r="C19" s="248"/>
      <c r="D19" s="248"/>
      <c r="E19" s="248"/>
    </row>
    <row r="20" spans="1:5">
      <c r="A20" s="160"/>
      <c r="B20" s="160"/>
    </row>
    <row r="21" spans="1:5">
      <c r="A21" s="160"/>
      <c r="B21" s="160"/>
    </row>
    <row r="22" spans="1:5">
      <c r="A22" s="160"/>
      <c r="B22" s="160"/>
    </row>
    <row r="23" spans="1:5">
      <c r="A23" s="160"/>
      <c r="B23" s="160"/>
      <c r="C23" s="160"/>
      <c r="D23" s="160"/>
    </row>
    <row r="24" spans="1:5" ht="13.5" thickBot="1">
      <c r="A24" s="5" t="s">
        <v>2</v>
      </c>
      <c r="C24" s="160"/>
      <c r="D24" s="160"/>
    </row>
    <row r="25" spans="1:5" ht="13.5" thickBot="1">
      <c r="A25" s="163" t="s">
        <v>175</v>
      </c>
      <c r="B25" s="238" t="s">
        <v>176</v>
      </c>
      <c r="C25" s="239"/>
      <c r="D25" s="163" t="s">
        <v>160</v>
      </c>
    </row>
    <row r="26" spans="1:5">
      <c r="A26" s="178">
        <f>Quote!A28</f>
        <v>25000</v>
      </c>
      <c r="B26" s="244" t="str">
        <f>Quote!B28</f>
        <v>Sq. Feet Pavement</v>
      </c>
      <c r="C26" s="245"/>
      <c r="D26" s="109" t="s">
        <v>178</v>
      </c>
      <c r="E26" s="28">
        <f>Quote!E28</f>
        <v>750</v>
      </c>
    </row>
    <row r="27" spans="1:5">
      <c r="A27" s="67" t="s">
        <v>2</v>
      </c>
      <c r="B27" s="234" t="str">
        <f>Quote!B29</f>
        <v>Applied 2nd Coat</v>
      </c>
      <c r="C27" s="235"/>
      <c r="D27" s="110" t="s">
        <v>180</v>
      </c>
      <c r="E27" s="28">
        <f>Quote!E29</f>
        <v>750</v>
      </c>
    </row>
    <row r="28" spans="1:5">
      <c r="A28" s="165"/>
      <c r="B28" s="234" t="s">
        <v>181</v>
      </c>
      <c r="C28" s="235"/>
      <c r="D28" s="110" t="s">
        <v>182</v>
      </c>
      <c r="E28" s="28">
        <f>Quote!E30</f>
        <v>0</v>
      </c>
    </row>
    <row r="29" spans="1:5">
      <c r="A29" s="178">
        <f>Quote!A31</f>
        <v>1000</v>
      </c>
      <c r="B29" s="234" t="str">
        <f>Quote!B31</f>
        <v>Linear Feet, hot melt applied, meets specs</v>
      </c>
      <c r="C29" s="235"/>
      <c r="D29" s="110" t="s">
        <v>70</v>
      </c>
      <c r="E29" s="28">
        <f>Quote!E31</f>
        <v>400</v>
      </c>
    </row>
    <row r="30" spans="1:5">
      <c r="A30" s="179" t="str">
        <f>Quote!A32</f>
        <v xml:space="preserve"> </v>
      </c>
      <c r="B30" s="234" t="str">
        <f>Quote!B32</f>
        <v>Potholes, patches, repairs made</v>
      </c>
      <c r="C30" s="235"/>
      <c r="D30" s="110" t="s">
        <v>76</v>
      </c>
      <c r="E30" s="168">
        <f>Quote!E32</f>
        <v>0</v>
      </c>
    </row>
    <row r="31" spans="1:5">
      <c r="A31" s="180" t="str">
        <f>Quote!A33</f>
        <v xml:space="preserve"> </v>
      </c>
      <c r="B31" s="234" t="str">
        <f>Quote!B33</f>
        <v>Handicap spots, Parking Space Lines, Curbs</v>
      </c>
      <c r="C31" s="235"/>
      <c r="D31" s="110" t="s">
        <v>155</v>
      </c>
      <c r="E31" s="168">
        <f>Quote!E33</f>
        <v>0</v>
      </c>
    </row>
    <row r="32" spans="1:5">
      <c r="A32" s="179">
        <f>Quote!A34</f>
        <v>0</v>
      </c>
      <c r="B32" s="234" t="str">
        <f>Quote!B34</f>
        <v>Oil stained spots, special treatment</v>
      </c>
      <c r="C32" s="235"/>
      <c r="D32" s="110" t="s">
        <v>74</v>
      </c>
      <c r="E32" s="28">
        <f>Quote!E34</f>
        <v>0</v>
      </c>
    </row>
    <row r="33" spans="1:5">
      <c r="A33" s="180">
        <f>Quote!A35</f>
        <v>0</v>
      </c>
      <c r="B33" s="234" t="str">
        <f>Quote!B35</f>
        <v>Per Sq. Ft. Both Coats, improves durability</v>
      </c>
      <c r="C33" s="235"/>
      <c r="D33" s="110" t="s">
        <v>72</v>
      </c>
      <c r="E33" s="28">
        <f>Quote!E35</f>
        <v>0</v>
      </c>
    </row>
    <row r="34" spans="1:5">
      <c r="A34" s="180">
        <f>Quote!A36</f>
        <v>0</v>
      </c>
      <c r="B34" s="234" t="str">
        <f>Quote!B36</f>
        <v>Per Sq. Ft. Both Coats, improves durability</v>
      </c>
      <c r="C34" s="235"/>
      <c r="D34" s="110" t="s">
        <v>188</v>
      </c>
      <c r="E34" s="28">
        <f>Quote!E36</f>
        <v>0</v>
      </c>
    </row>
    <row r="35" spans="1:5">
      <c r="E35" s="181"/>
    </row>
    <row r="36" spans="1:5">
      <c r="C36" s="2" t="s">
        <v>2</v>
      </c>
      <c r="D36" s="22" t="s">
        <v>189</v>
      </c>
      <c r="E36" s="172">
        <f>Quote!E38</f>
        <v>1900</v>
      </c>
    </row>
    <row r="37" spans="1:5">
      <c r="A37" s="5"/>
      <c r="B37" s="5"/>
      <c r="D37" s="22" t="s">
        <v>190</v>
      </c>
      <c r="E37" s="172">
        <f>Quote!E39</f>
        <v>0</v>
      </c>
    </row>
    <row r="38" spans="1:5" ht="15.6">
      <c r="A38" s="5"/>
      <c r="B38" s="5"/>
      <c r="D38" s="22"/>
      <c r="E38" s="3"/>
    </row>
    <row r="39" spans="1:5">
      <c r="A39" s="5"/>
      <c r="B39" s="5"/>
      <c r="D39" s="22" t="s">
        <v>202</v>
      </c>
      <c r="E39" s="182">
        <v>0</v>
      </c>
    </row>
    <row r="40" spans="1:5" ht="13.5" thickBot="1">
      <c r="D40" s="22" t="s">
        <v>2</v>
      </c>
      <c r="E40" s="216" t="s">
        <v>2</v>
      </c>
    </row>
    <row r="41" spans="1:5" ht="13.5" thickBot="1">
      <c r="A41" s="5"/>
      <c r="B41" s="5"/>
      <c r="C41" s="5"/>
      <c r="D41" s="22" t="s">
        <v>203</v>
      </c>
      <c r="E41" s="183">
        <f>(E36+E37)-(E39)</f>
        <v>1900</v>
      </c>
    </row>
    <row r="42" spans="1:5">
      <c r="A42" s="5" t="s">
        <v>2</v>
      </c>
      <c r="B42" s="5"/>
      <c r="C42" s="5"/>
      <c r="E42" s="174"/>
    </row>
    <row r="43" spans="1:5">
      <c r="A43" s="5"/>
      <c r="B43" s="5"/>
      <c r="D43" s="174"/>
    </row>
    <row r="44" spans="1:5">
      <c r="A44" s="5" t="s">
        <v>204</v>
      </c>
      <c r="B44" s="5"/>
      <c r="D44" s="174"/>
    </row>
    <row r="45" spans="1:5">
      <c r="A45" s="5"/>
      <c r="B45" s="5"/>
    </row>
    <row r="46" spans="1:5">
      <c r="A46" s="5" t="s">
        <v>92</v>
      </c>
      <c r="B46" s="5"/>
    </row>
    <row r="47" spans="1:5">
      <c r="A47" s="2" t="s">
        <v>2</v>
      </c>
    </row>
    <row r="48" spans="1:5">
      <c r="A48" s="2" t="s">
        <v>2</v>
      </c>
    </row>
    <row r="49" spans="1:4">
      <c r="C49" s="243" t="s">
        <v>2</v>
      </c>
      <c r="D49" s="243"/>
    </row>
    <row r="51" spans="1:4">
      <c r="C51" s="173"/>
    </row>
    <row r="52" spans="1:4">
      <c r="A52" s="2" t="s">
        <v>199</v>
      </c>
    </row>
  </sheetData>
  <mergeCells count="19">
    <mergeCell ref="B15:E15"/>
    <mergeCell ref="B16:E16"/>
    <mergeCell ref="B17:E17"/>
    <mergeCell ref="C49:D49"/>
    <mergeCell ref="B34:C34"/>
    <mergeCell ref="B28:C28"/>
    <mergeCell ref="A8:C8"/>
    <mergeCell ref="C12:D12"/>
    <mergeCell ref="B26:C26"/>
    <mergeCell ref="B32:C32"/>
    <mergeCell ref="B33:C33"/>
    <mergeCell ref="B25:C25"/>
    <mergeCell ref="B27:C27"/>
    <mergeCell ref="B29:C29"/>
    <mergeCell ref="B30:C30"/>
    <mergeCell ref="B31:C31"/>
    <mergeCell ref="B18:E18"/>
    <mergeCell ref="B19:E19"/>
    <mergeCell ref="B14:E14"/>
  </mergeCells>
  <phoneticPr fontId="0" type="noConversion"/>
  <pageMargins left="0.47" right="0.25" top="0.5" bottom="0.25" header="0.5" footer="0.5"/>
  <pageSetup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FF00"/>
  </sheetPr>
  <dimension ref="A1:G44"/>
  <sheetViews>
    <sheetView topLeftCell="A13" zoomScaleNormal="100" workbookViewId="0">
      <selection activeCell="C49" sqref="C49"/>
    </sheetView>
  </sheetViews>
  <sheetFormatPr defaultColWidth="9.140625" defaultRowHeight="12.95"/>
  <cols>
    <col min="1" max="1" width="17.5703125" style="2" customWidth="1"/>
    <col min="2" max="2" width="19.5703125" style="2" customWidth="1"/>
    <col min="3" max="3" width="13.85546875" style="2" customWidth="1"/>
    <col min="4" max="4" width="9.140625" style="2"/>
    <col min="5" max="5" width="26.28515625" style="2" customWidth="1"/>
    <col min="6" max="6" width="27" style="2" customWidth="1"/>
    <col min="7" max="7" width="15.85546875" style="2" customWidth="1"/>
    <col min="8" max="16384" width="9.140625" style="2"/>
  </cols>
  <sheetData>
    <row r="1" spans="1:7" ht="18.600000000000001">
      <c r="A1" s="194" t="s">
        <v>0</v>
      </c>
    </row>
    <row r="2" spans="1:7" ht="13.5" customHeight="1">
      <c r="A2" s="106"/>
    </row>
    <row r="3" spans="1:7" ht="13.5" thickBot="1"/>
    <row r="4" spans="1:7" ht="15.95" thickBot="1">
      <c r="A4" s="3" t="s">
        <v>1</v>
      </c>
      <c r="B4" s="232" t="str">
        <f>'Input Screen'!B2:C2</f>
        <v xml:space="preserve"> </v>
      </c>
      <c r="C4" s="233"/>
    </row>
    <row r="5" spans="1:7" ht="13.5" thickBot="1"/>
    <row r="6" spans="1:7" ht="13.5" thickBot="1">
      <c r="A6" s="238" t="s">
        <v>205</v>
      </c>
      <c r="B6" s="249"/>
      <c r="C6" s="239"/>
      <c r="E6" s="163" t="s">
        <v>206</v>
      </c>
    </row>
    <row r="7" spans="1:7">
      <c r="A7" s="46"/>
      <c r="B7" s="46"/>
      <c r="C7" s="46"/>
    </row>
    <row r="8" spans="1:7" ht="13.5" thickBot="1">
      <c r="A8" s="35" t="s">
        <v>207</v>
      </c>
      <c r="B8" s="35" t="s">
        <v>207</v>
      </c>
      <c r="C8" s="46" t="s">
        <v>208</v>
      </c>
      <c r="E8" s="5" t="s">
        <v>209</v>
      </c>
      <c r="F8" s="5" t="s">
        <v>210</v>
      </c>
      <c r="G8" s="46" t="s">
        <v>208</v>
      </c>
    </row>
    <row r="9" spans="1:7">
      <c r="A9" s="184">
        <v>0</v>
      </c>
      <c r="B9" s="185">
        <v>0</v>
      </c>
      <c r="C9" s="186">
        <f t="shared" ref="C9:C24" si="0">A9*B9</f>
        <v>0</v>
      </c>
      <c r="E9" s="184">
        <v>0</v>
      </c>
      <c r="F9" s="184">
        <v>0</v>
      </c>
      <c r="G9" s="187">
        <f>(E9/2)*F9</f>
        <v>0</v>
      </c>
    </row>
    <row r="10" spans="1:7">
      <c r="A10" s="184">
        <v>0</v>
      </c>
      <c r="B10" s="185">
        <v>0</v>
      </c>
      <c r="C10" s="188">
        <f t="shared" si="0"/>
        <v>0</v>
      </c>
      <c r="E10" s="184">
        <v>0</v>
      </c>
      <c r="F10" s="184">
        <v>0</v>
      </c>
      <c r="G10" s="187">
        <f t="shared" ref="G10:G19" si="1">(E10/2)*F10</f>
        <v>0</v>
      </c>
    </row>
    <row r="11" spans="1:7">
      <c r="A11" s="184">
        <v>0</v>
      </c>
      <c r="B11" s="185">
        <v>0</v>
      </c>
      <c r="C11" s="188">
        <f t="shared" si="0"/>
        <v>0</v>
      </c>
      <c r="E11" s="184">
        <v>0</v>
      </c>
      <c r="F11" s="184">
        <v>0</v>
      </c>
      <c r="G11" s="187">
        <f t="shared" si="1"/>
        <v>0</v>
      </c>
    </row>
    <row r="12" spans="1:7">
      <c r="A12" s="184">
        <v>0</v>
      </c>
      <c r="B12" s="185">
        <v>0</v>
      </c>
      <c r="C12" s="188">
        <f t="shared" si="0"/>
        <v>0</v>
      </c>
      <c r="E12" s="184">
        <v>0</v>
      </c>
      <c r="F12" s="184">
        <v>0</v>
      </c>
      <c r="G12" s="187">
        <f t="shared" si="1"/>
        <v>0</v>
      </c>
    </row>
    <row r="13" spans="1:7">
      <c r="A13" s="184">
        <v>0</v>
      </c>
      <c r="B13" s="185">
        <v>0</v>
      </c>
      <c r="C13" s="188">
        <f t="shared" si="0"/>
        <v>0</v>
      </c>
      <c r="E13" s="184">
        <v>0</v>
      </c>
      <c r="F13" s="184">
        <v>0</v>
      </c>
      <c r="G13" s="187">
        <f t="shared" si="1"/>
        <v>0</v>
      </c>
    </row>
    <row r="14" spans="1:7">
      <c r="A14" s="184">
        <v>0</v>
      </c>
      <c r="B14" s="185">
        <v>0</v>
      </c>
      <c r="C14" s="188">
        <f t="shared" si="0"/>
        <v>0</v>
      </c>
      <c r="E14" s="184">
        <v>0</v>
      </c>
      <c r="F14" s="184">
        <v>0</v>
      </c>
      <c r="G14" s="187">
        <f t="shared" si="1"/>
        <v>0</v>
      </c>
    </row>
    <row r="15" spans="1:7">
      <c r="A15" s="184">
        <v>0</v>
      </c>
      <c r="B15" s="185">
        <v>0</v>
      </c>
      <c r="C15" s="188">
        <f t="shared" si="0"/>
        <v>0</v>
      </c>
      <c r="E15" s="184">
        <v>0</v>
      </c>
      <c r="F15" s="184">
        <v>0</v>
      </c>
      <c r="G15" s="187">
        <f t="shared" si="1"/>
        <v>0</v>
      </c>
    </row>
    <row r="16" spans="1:7">
      <c r="A16" s="184">
        <v>0</v>
      </c>
      <c r="B16" s="185">
        <v>0</v>
      </c>
      <c r="C16" s="188">
        <f t="shared" si="0"/>
        <v>0</v>
      </c>
      <c r="E16" s="184">
        <v>0</v>
      </c>
      <c r="F16" s="184">
        <v>0</v>
      </c>
      <c r="G16" s="187">
        <f t="shared" si="1"/>
        <v>0</v>
      </c>
    </row>
    <row r="17" spans="1:7">
      <c r="A17" s="184">
        <v>0</v>
      </c>
      <c r="B17" s="185">
        <v>0</v>
      </c>
      <c r="C17" s="188">
        <f t="shared" si="0"/>
        <v>0</v>
      </c>
      <c r="E17" s="184">
        <v>0</v>
      </c>
      <c r="F17" s="184">
        <v>0</v>
      </c>
      <c r="G17" s="187">
        <f t="shared" si="1"/>
        <v>0</v>
      </c>
    </row>
    <row r="18" spans="1:7">
      <c r="A18" s="184">
        <v>0</v>
      </c>
      <c r="B18" s="185">
        <v>0</v>
      </c>
      <c r="C18" s="188">
        <f t="shared" si="0"/>
        <v>0</v>
      </c>
      <c r="E18" s="184">
        <v>0</v>
      </c>
      <c r="F18" s="184">
        <v>0</v>
      </c>
      <c r="G18" s="187">
        <f t="shared" si="1"/>
        <v>0</v>
      </c>
    </row>
    <row r="19" spans="1:7">
      <c r="A19" s="184">
        <v>0</v>
      </c>
      <c r="B19" s="185">
        <v>0</v>
      </c>
      <c r="C19" s="188">
        <f t="shared" si="0"/>
        <v>0</v>
      </c>
      <c r="E19" s="184">
        <v>0</v>
      </c>
      <c r="F19" s="184">
        <v>0</v>
      </c>
      <c r="G19" s="187">
        <f t="shared" si="1"/>
        <v>0</v>
      </c>
    </row>
    <row r="20" spans="1:7" ht="13.5" thickBot="1">
      <c r="A20" s="184">
        <v>0</v>
      </c>
      <c r="B20" s="185">
        <v>0</v>
      </c>
      <c r="C20" s="188">
        <f t="shared" si="0"/>
        <v>0</v>
      </c>
    </row>
    <row r="21" spans="1:7" ht="13.5" thickBot="1">
      <c r="A21" s="184">
        <v>0</v>
      </c>
      <c r="B21" s="185">
        <v>0</v>
      </c>
      <c r="C21" s="188">
        <f t="shared" si="0"/>
        <v>0</v>
      </c>
      <c r="F21" s="22" t="s">
        <v>211</v>
      </c>
      <c r="G21" s="189">
        <f>SUM(G9:G20)</f>
        <v>0</v>
      </c>
    </row>
    <row r="22" spans="1:7">
      <c r="A22" s="184">
        <v>0</v>
      </c>
      <c r="B22" s="185">
        <v>0</v>
      </c>
      <c r="C22" s="188">
        <f t="shared" si="0"/>
        <v>0</v>
      </c>
    </row>
    <row r="23" spans="1:7">
      <c r="A23" s="184">
        <v>0</v>
      </c>
      <c r="B23" s="185">
        <v>0</v>
      </c>
      <c r="C23" s="188">
        <f t="shared" si="0"/>
        <v>0</v>
      </c>
    </row>
    <row r="24" spans="1:7">
      <c r="A24" s="184">
        <v>0</v>
      </c>
      <c r="B24" s="185">
        <v>0</v>
      </c>
      <c r="C24" s="188">
        <f t="shared" si="0"/>
        <v>0</v>
      </c>
    </row>
    <row r="25" spans="1:7" ht="13.5" thickBot="1">
      <c r="B25" s="12"/>
      <c r="C25" s="12"/>
    </row>
    <row r="26" spans="1:7" ht="13.5" thickBot="1">
      <c r="A26" s="12"/>
      <c r="B26" s="190" t="s">
        <v>211</v>
      </c>
      <c r="C26" s="189">
        <f>SUM(C9:C25)</f>
        <v>0</v>
      </c>
    </row>
    <row r="29" spans="1:7" ht="13.5" thickBot="1"/>
    <row r="30" spans="1:7">
      <c r="F30" s="191" t="s">
        <v>212</v>
      </c>
    </row>
    <row r="31" spans="1:7" ht="15.95" thickBot="1">
      <c r="F31" s="192">
        <f>C26+G21+C41</f>
        <v>0</v>
      </c>
    </row>
    <row r="32" spans="1:7" ht="13.5" thickBot="1">
      <c r="B32" s="163" t="s">
        <v>213</v>
      </c>
    </row>
    <row r="34" spans="1:4">
      <c r="B34" s="35" t="s">
        <v>214</v>
      </c>
      <c r="C34" s="46" t="s">
        <v>208</v>
      </c>
    </row>
    <row r="35" spans="1:4">
      <c r="B35" s="184">
        <v>0</v>
      </c>
      <c r="C35" s="193">
        <f>(B35*B35)*3.14159265</f>
        <v>0</v>
      </c>
      <c r="D35" s="2" t="s">
        <v>2</v>
      </c>
    </row>
    <row r="36" spans="1:4">
      <c r="B36" s="184">
        <v>0</v>
      </c>
      <c r="C36" s="193">
        <f>(B36*B36)*3.14159265</f>
        <v>0</v>
      </c>
    </row>
    <row r="37" spans="1:4">
      <c r="B37" s="184">
        <v>0</v>
      </c>
      <c r="C37" s="193">
        <f>(B37*B37)*3.14159265</f>
        <v>0</v>
      </c>
    </row>
    <row r="38" spans="1:4">
      <c r="B38" s="184">
        <v>0</v>
      </c>
      <c r="C38" s="193">
        <f>(B38*B38)*3.14159265</f>
        <v>0</v>
      </c>
    </row>
    <row r="39" spans="1:4">
      <c r="B39" s="184">
        <v>0</v>
      </c>
      <c r="C39" s="193">
        <f>(B39*B39)*3.14159265</f>
        <v>0</v>
      </c>
    </row>
    <row r="40" spans="1:4" ht="13.5" thickBot="1"/>
    <row r="41" spans="1:4" ht="13.5" thickBot="1">
      <c r="B41" s="22" t="s">
        <v>211</v>
      </c>
      <c r="C41" s="189">
        <f>SUM(C35:C39)</f>
        <v>0</v>
      </c>
    </row>
    <row r="44" spans="1:4">
      <c r="A44" s="5" t="s">
        <v>80</v>
      </c>
    </row>
  </sheetData>
  <mergeCells count="2">
    <mergeCell ref="A6:C6"/>
    <mergeCell ref="B4:C4"/>
  </mergeCells>
  <phoneticPr fontId="0" type="noConversion"/>
  <pageMargins left="0.3" right="0.75" top="0.26" bottom="0.36" header="0.5" footer="0.5"/>
  <pageSetup orientation="landscape" verticalDpi="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Emrich</dc:creator>
  <cp:keywords/>
  <dc:description/>
  <cp:lastModifiedBy>Brian Emrich</cp:lastModifiedBy>
  <cp:revision/>
  <dcterms:created xsi:type="dcterms:W3CDTF">2002-03-25T00:51:59Z</dcterms:created>
  <dcterms:modified xsi:type="dcterms:W3CDTF">2024-02-15T14:53:12Z</dcterms:modified>
  <cp:category/>
  <cp:contentStatus/>
</cp:coreProperties>
</file>