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310611102\MATLAB Drive\Published\"/>
    </mc:Choice>
  </mc:AlternateContent>
  <xr:revisionPtr revIDLastSave="0" documentId="13_ncr:1_{874D5642-5066-4986-A3A3-92B2BEE8C5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D3" i="1" l="1"/>
  <c r="D4" i="1"/>
  <c r="D6" i="1"/>
  <c r="D10" i="1" s="1"/>
  <c r="D11" i="1" s="1"/>
  <c r="D7" i="1"/>
  <c r="D8" i="1"/>
  <c r="D9" i="1"/>
  <c r="B17" i="1"/>
  <c r="G11" i="1" l="1"/>
  <c r="G13" i="1" s="1"/>
  <c r="E27" i="1" l="1"/>
  <c r="E25" i="1"/>
  <c r="E26" i="1" s="1"/>
  <c r="E28" i="1" l="1"/>
  <c r="D15" i="1"/>
  <c r="D14" i="1"/>
  <c r="D13" i="1" s="1"/>
  <c r="D16" i="1" l="1"/>
  <c r="D17" i="1" s="1"/>
</calcChain>
</file>

<file path=xl/sharedStrings.xml><?xml version="1.0" encoding="utf-8"?>
<sst xmlns="http://schemas.openxmlformats.org/spreadsheetml/2006/main" count="78" uniqueCount="65">
  <si>
    <t>AR</t>
    <phoneticPr fontId="1" type="noConversion"/>
  </si>
  <si>
    <t>landa</t>
    <phoneticPr fontId="1" type="noConversion"/>
  </si>
  <si>
    <t>Cr(m)</t>
    <phoneticPr fontId="1" type="noConversion"/>
  </si>
  <si>
    <t>Ct(m)</t>
    <phoneticPr fontId="1" type="noConversion"/>
  </si>
  <si>
    <t>b(m)</t>
    <phoneticPr fontId="1" type="noConversion"/>
  </si>
  <si>
    <t>a(m/s)</t>
    <phoneticPr fontId="1" type="noConversion"/>
  </si>
  <si>
    <t>G(N/m^2)</t>
    <phoneticPr fontId="1" type="noConversion"/>
  </si>
  <si>
    <t>S(m^2)</t>
    <phoneticPr fontId="1" type="noConversion"/>
  </si>
  <si>
    <t>t(m)</t>
    <phoneticPr fontId="1" type="noConversion"/>
  </si>
  <si>
    <r>
      <t>T(</t>
    </r>
    <r>
      <rPr>
        <sz val="11"/>
        <color theme="1"/>
        <rFont val="Poor Richard"/>
        <family val="1"/>
      </rPr>
      <t>°</t>
    </r>
    <r>
      <rPr>
        <sz val="11"/>
        <color theme="1"/>
        <rFont val="新細明體"/>
        <family val="1"/>
        <charset val="136"/>
      </rPr>
      <t>C)</t>
    </r>
    <phoneticPr fontId="1" type="noConversion"/>
  </si>
  <si>
    <r>
      <t>需調整(</t>
    </r>
    <r>
      <rPr>
        <sz val="11"/>
        <color theme="1"/>
        <rFont val="新細明體"/>
        <family val="1"/>
        <charset val="136"/>
      </rPr>
      <t>↓</t>
    </r>
    <r>
      <rPr>
        <sz val="11"/>
        <color theme="1"/>
        <rFont val="新細明體"/>
        <family val="2"/>
        <scheme val="minor"/>
      </rPr>
      <t>)</t>
    </r>
    <phoneticPr fontId="1" type="noConversion"/>
  </si>
  <si>
    <t>Fin flutter equation</t>
    <phoneticPr fontId="1" type="noConversion"/>
  </si>
  <si>
    <t>P0(Pa)</t>
    <phoneticPr fontId="1" type="noConversion"/>
  </si>
  <si>
    <t>P(Pa)</t>
    <phoneticPr fontId="1" type="noConversion"/>
  </si>
  <si>
    <r>
      <t>T0(</t>
    </r>
    <r>
      <rPr>
        <sz val="11"/>
        <color theme="1"/>
        <rFont val="新細明體"/>
        <family val="1"/>
        <charset val="136"/>
      </rPr>
      <t>°C)</t>
    </r>
    <phoneticPr fontId="1" type="noConversion"/>
  </si>
  <si>
    <t>tail</t>
    <phoneticPr fontId="1" type="noConversion"/>
  </si>
  <si>
    <t>canard</t>
    <phoneticPr fontId="1" type="noConversion"/>
  </si>
  <si>
    <t>Vf(tail)</t>
    <phoneticPr fontId="1" type="noConversion"/>
  </si>
  <si>
    <t>Vf(canard)</t>
    <phoneticPr fontId="1" type="noConversion"/>
  </si>
  <si>
    <t>ref: 1.Apogee.com, How to calculate fin flutter 2. NACA tech. report 4197</t>
    <phoneticPr fontId="1" type="noConversion"/>
  </si>
  <si>
    <t>G(N/m^2)(剪力模數)</t>
    <phoneticPr fontId="1" type="noConversion"/>
  </si>
  <si>
    <t>t(m)(厚度)</t>
    <phoneticPr fontId="1" type="noConversion"/>
  </si>
  <si>
    <t>b(m)(半展度)</t>
    <phoneticPr fontId="1" type="noConversion"/>
  </si>
  <si>
    <t>Cr(m)(根弦)</t>
    <phoneticPr fontId="1" type="noConversion"/>
  </si>
  <si>
    <t>Ct(m)(頂弦)</t>
    <phoneticPr fontId="1" type="noConversion"/>
  </si>
  <si>
    <t>h(m)(飛行高度)</t>
    <phoneticPr fontId="1" type="noConversion"/>
  </si>
  <si>
    <t>材料</t>
  </si>
  <si>
    <t>剪切模量</t>
  </si>
  <si>
    <t>–</t>
  </si>
  <si>
    <t>铝合金</t>
  </si>
  <si>
    <t>胶合板</t>
  </si>
  <si>
    <t>聚碳酸酯纤维</t>
  </si>
  <si>
    <t>G(GPa)</t>
    <phoneticPr fontId="1" type="noConversion"/>
  </si>
  <si>
    <t>碳纖維</t>
    <phoneticPr fontId="1" type="noConversion"/>
  </si>
  <si>
    <t>玻璃纖維</t>
    <phoneticPr fontId="1" type="noConversion"/>
  </si>
  <si>
    <t>?</t>
    <phoneticPr fontId="1" type="noConversion"/>
  </si>
  <si>
    <t>motor torque estimation</t>
    <phoneticPr fontId="1" type="noConversion"/>
  </si>
  <si>
    <r>
      <t>maxCN(canard,</t>
    </r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新細明體"/>
        <family val="1"/>
        <charset val="136"/>
      </rPr>
      <t>=15°)</t>
    </r>
    <phoneticPr fontId="1" type="noConversion"/>
  </si>
  <si>
    <t>XCP(canard)(m)</t>
    <phoneticPr fontId="1" type="noConversion"/>
  </si>
  <si>
    <t>Xpivot(m)</t>
    <phoneticPr fontId="1" type="noConversion"/>
  </si>
  <si>
    <t>qmax(pa)</t>
    <phoneticPr fontId="1" type="noConversion"/>
  </si>
  <si>
    <t>T(N-m)</t>
    <phoneticPr fontId="1" type="noConversion"/>
  </si>
  <si>
    <t>l(m)</t>
    <phoneticPr fontId="1" type="noConversion"/>
  </si>
  <si>
    <t>L(N)</t>
    <phoneticPr fontId="1" type="noConversion"/>
  </si>
  <si>
    <t>Ac(m^2)</t>
    <phoneticPr fontId="1" type="noConversion"/>
  </si>
  <si>
    <t>Vf&lt;</t>
    <phoneticPr fontId="1" type="noConversion"/>
  </si>
  <si>
    <t>maxV</t>
    <phoneticPr fontId="1" type="noConversion"/>
  </si>
  <si>
    <t>safety factor</t>
    <phoneticPr fontId="1" type="noConversion"/>
  </si>
  <si>
    <t>max</t>
    <phoneticPr fontId="1" type="noConversion"/>
  </si>
  <si>
    <t>final value</t>
    <phoneticPr fontId="1" type="noConversion"/>
  </si>
  <si>
    <t>root chord</t>
    <phoneticPr fontId="1" type="noConversion"/>
  </si>
  <si>
    <t>tip chord</t>
    <phoneticPr fontId="1" type="noConversion"/>
  </si>
  <si>
    <t>fin geometry optimal</t>
    <phoneticPr fontId="1" type="noConversion"/>
  </si>
  <si>
    <t>parameter</t>
    <phoneticPr fontId="1" type="noConversion"/>
  </si>
  <si>
    <t>unit:cm</t>
    <phoneticPr fontId="1" type="noConversion"/>
  </si>
  <si>
    <t>trailing edge angle</t>
    <phoneticPr fontId="1" type="noConversion"/>
  </si>
  <si>
    <t>semi-span</t>
    <phoneticPr fontId="1" type="noConversion"/>
  </si>
  <si>
    <t>leading edge position</t>
    <phoneticPr fontId="1" type="noConversion"/>
  </si>
  <si>
    <t>value</t>
    <phoneticPr fontId="1" type="noConversion"/>
  </si>
  <si>
    <t>0~15</t>
    <phoneticPr fontId="1" type="noConversion"/>
  </si>
  <si>
    <t>27~44</t>
    <phoneticPr fontId="1" type="noConversion"/>
  </si>
  <si>
    <t>min stability</t>
    <phoneticPr fontId="1" type="noConversion"/>
  </si>
  <si>
    <t>Sc</t>
    <phoneticPr fontId="1" type="noConversion"/>
  </si>
  <si>
    <t>St</t>
    <phoneticPr fontId="1" type="noConversion"/>
  </si>
  <si>
    <t>N/mm^2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</si>
</sst>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Poor Richard"/>
      <family val="1"/>
    </font>
    <font>
      <sz val="11"/>
      <color theme="1"/>
      <name val="新細明體"/>
      <family val="1"/>
      <charset val="136"/>
    </font>
    <font>
      <i/>
      <sz val="11"/>
      <color theme="1"/>
      <name val="新細明體"/>
      <family val="1"/>
      <charset val="136"/>
      <scheme val="minor"/>
    </font>
    <font>
      <sz val="11"/>
      <color theme="1"/>
      <name val="Calibri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2" borderId="1" xfId="0" applyFill="1" applyBorder="1"/>
    <xf numFmtId="0" fontId="4" fillId="0" borderId="0" xfId="0" applyFont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1</xdr:row>
      <xdr:rowOff>152399</xdr:rowOff>
    </xdr:from>
    <xdr:to>
      <xdr:col>10</xdr:col>
      <xdr:colOff>266963</xdr:colOff>
      <xdr:row>9</xdr:row>
      <xdr:rowOff>136742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34401F69-C289-72F6-3375-26CA28719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0050" y="352424"/>
          <a:ext cx="3410213" cy="1584543"/>
        </a:xfrm>
        <a:prstGeom prst="rect">
          <a:avLst/>
        </a:prstGeom>
      </xdr:spPr>
    </xdr:pic>
    <xdr:clientData/>
  </xdr:twoCellAnchor>
  <xdr:twoCellAnchor editAs="oneCell">
    <xdr:from>
      <xdr:col>5</xdr:col>
      <xdr:colOff>751056</xdr:colOff>
      <xdr:row>19</xdr:row>
      <xdr:rowOff>104775</xdr:rowOff>
    </xdr:from>
    <xdr:to>
      <xdr:col>13</xdr:col>
      <xdr:colOff>450857</xdr:colOff>
      <xdr:row>28</xdr:row>
      <xdr:rowOff>28575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42F2818F-6F98-4882-4DC8-31911ECF0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03956" y="3905250"/>
          <a:ext cx="4729001" cy="1724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"/>
  <sheetViews>
    <sheetView tabSelected="1" zoomScale="160" zoomScaleNormal="160" workbookViewId="0">
      <selection activeCell="B11" sqref="B11"/>
    </sheetView>
  </sheetViews>
  <sheetFormatPr defaultRowHeight="15.75" x14ac:dyDescent="0.25"/>
  <cols>
    <col min="1" max="1" width="21.42578125" bestFit="1" customWidth="1"/>
    <col min="2" max="2" width="13" bestFit="1" customWidth="1"/>
    <col min="3" max="3" width="9.140625" style="3"/>
    <col min="5" max="5" width="9.5703125" bestFit="1" customWidth="1"/>
    <col min="6" max="6" width="11.42578125" customWidth="1"/>
    <col min="20" max="20" width="17.5703125" bestFit="1" customWidth="1"/>
  </cols>
  <sheetData>
    <row r="1" spans="1:23" x14ac:dyDescent="0.25">
      <c r="A1" t="s">
        <v>11</v>
      </c>
      <c r="C1" s="5" t="s">
        <v>19</v>
      </c>
      <c r="L1" t="s">
        <v>26</v>
      </c>
      <c r="M1" t="s">
        <v>27</v>
      </c>
      <c r="R1" t="s">
        <v>52</v>
      </c>
      <c r="T1" s="7" t="s">
        <v>54</v>
      </c>
    </row>
    <row r="2" spans="1:23" x14ac:dyDescent="0.25">
      <c r="A2" t="s">
        <v>15</v>
      </c>
      <c r="B2" t="s">
        <v>10</v>
      </c>
      <c r="L2" t="s">
        <v>28</v>
      </c>
      <c r="M2" t="s">
        <v>32</v>
      </c>
      <c r="T2" t="s">
        <v>53</v>
      </c>
      <c r="U2" t="s">
        <v>58</v>
      </c>
      <c r="V2" t="s">
        <v>48</v>
      </c>
      <c r="W2" t="s">
        <v>49</v>
      </c>
    </row>
    <row r="3" spans="1:23" x14ac:dyDescent="0.25">
      <c r="A3" t="s">
        <v>23</v>
      </c>
      <c r="B3" s="2">
        <v>0.7</v>
      </c>
      <c r="C3" s="3" t="s">
        <v>0</v>
      </c>
      <c r="D3">
        <f>B5^2/D4</f>
        <v>0.75555555555555576</v>
      </c>
      <c r="L3" t="s">
        <v>29</v>
      </c>
      <c r="M3">
        <v>27</v>
      </c>
      <c r="S3" t="s">
        <v>15</v>
      </c>
      <c r="T3" t="s">
        <v>57</v>
      </c>
      <c r="U3">
        <v>470</v>
      </c>
      <c r="V3">
        <v>700</v>
      </c>
      <c r="W3">
        <v>91</v>
      </c>
    </row>
    <row r="4" spans="1:23" x14ac:dyDescent="0.25">
      <c r="A4" t="s">
        <v>24</v>
      </c>
      <c r="B4" s="2">
        <v>0.2</v>
      </c>
      <c r="C4" s="3" t="s">
        <v>7</v>
      </c>
      <c r="D4">
        <f>1/2*(B3+B4)*B5</f>
        <v>0.153</v>
      </c>
      <c r="L4" t="s">
        <v>31</v>
      </c>
      <c r="M4">
        <v>2.2999999999999998</v>
      </c>
      <c r="T4" t="s">
        <v>50</v>
      </c>
      <c r="U4">
        <v>60</v>
      </c>
      <c r="V4">
        <v>200</v>
      </c>
    </row>
    <row r="5" spans="1:23" x14ac:dyDescent="0.25">
      <c r="A5" t="s">
        <v>22</v>
      </c>
      <c r="B5" s="2">
        <v>0.34</v>
      </c>
      <c r="C5" s="3" t="s">
        <v>14</v>
      </c>
      <c r="D5">
        <v>25</v>
      </c>
      <c r="L5" t="s">
        <v>30</v>
      </c>
      <c r="M5">
        <v>0.62</v>
      </c>
      <c r="T5" t="s">
        <v>51</v>
      </c>
      <c r="U5">
        <v>18.8</v>
      </c>
      <c r="V5">
        <v>100</v>
      </c>
    </row>
    <row r="6" spans="1:23" x14ac:dyDescent="0.25">
      <c r="A6" t="s">
        <v>21</v>
      </c>
      <c r="B6" s="2">
        <v>1.4999999999999999E-2</v>
      </c>
      <c r="C6" s="3" t="s">
        <v>9</v>
      </c>
      <c r="D6">
        <f>D5-0.65*B7/100</f>
        <v>0.30000000000000071</v>
      </c>
      <c r="T6" t="s">
        <v>56</v>
      </c>
      <c r="U6" s="8" t="s">
        <v>60</v>
      </c>
      <c r="V6">
        <v>100</v>
      </c>
      <c r="W6">
        <v>5</v>
      </c>
    </row>
    <row r="7" spans="1:23" x14ac:dyDescent="0.25">
      <c r="A7" t="s">
        <v>25</v>
      </c>
      <c r="B7" s="2">
        <v>3800</v>
      </c>
      <c r="C7" s="3" t="s">
        <v>12</v>
      </c>
      <c r="D7">
        <f>101325</f>
        <v>101325</v>
      </c>
      <c r="L7" t="s">
        <v>33</v>
      </c>
      <c r="M7" t="s">
        <v>35</v>
      </c>
      <c r="T7" t="s">
        <v>55</v>
      </c>
      <c r="U7">
        <v>-22</v>
      </c>
      <c r="V7">
        <v>50</v>
      </c>
    </row>
    <row r="8" spans="1:23" x14ac:dyDescent="0.25">
      <c r="A8" t="s">
        <v>20</v>
      </c>
      <c r="B8" s="2">
        <f>2.6*10^9</f>
        <v>2600000000</v>
      </c>
      <c r="C8" s="3" t="s">
        <v>13</v>
      </c>
      <c r="D8">
        <f>D7*(1-B7/44300)^5.256</f>
        <v>63241.509779922249</v>
      </c>
      <c r="L8" t="s">
        <v>34</v>
      </c>
      <c r="M8">
        <v>8.5999999999999993E-2</v>
      </c>
      <c r="S8" t="s">
        <v>16</v>
      </c>
      <c r="T8" t="s">
        <v>57</v>
      </c>
      <c r="U8">
        <v>91</v>
      </c>
      <c r="V8">
        <v>185</v>
      </c>
    </row>
    <row r="9" spans="1:23" x14ac:dyDescent="0.25">
      <c r="C9" s="3" t="s">
        <v>1</v>
      </c>
      <c r="D9">
        <f>B4/B3</f>
        <v>0.28571428571428575</v>
      </c>
      <c r="T9" t="s">
        <v>50</v>
      </c>
      <c r="U9">
        <v>14</v>
      </c>
      <c r="V9">
        <v>50</v>
      </c>
    </row>
    <row r="10" spans="1:23" x14ac:dyDescent="0.25">
      <c r="C10" s="3" t="s">
        <v>5</v>
      </c>
      <c r="D10">
        <f>331.6+0.6*D6</f>
        <v>331.78000000000003</v>
      </c>
      <c r="T10" t="s">
        <v>51</v>
      </c>
      <c r="U10">
        <v>6.1</v>
      </c>
      <c r="V10">
        <v>30</v>
      </c>
    </row>
    <row r="11" spans="1:23" x14ac:dyDescent="0.25">
      <c r="C11" s="4" t="s">
        <v>17</v>
      </c>
      <c r="D11" s="1">
        <f>D10*SQRT(B8/((1.337*D3^3*D8*(D9+1)/(2*(D3+2)*(B6/B3)^3))))</f>
        <v>575.31756139982929</v>
      </c>
      <c r="F11" s="6" t="s">
        <v>46</v>
      </c>
      <c r="G11" s="6">
        <f>676</f>
        <v>676</v>
      </c>
      <c r="T11" t="s">
        <v>56</v>
      </c>
      <c r="U11" s="8" t="s">
        <v>59</v>
      </c>
      <c r="V11">
        <v>30</v>
      </c>
    </row>
    <row r="12" spans="1:23" x14ac:dyDescent="0.25">
      <c r="A12" t="s">
        <v>16</v>
      </c>
      <c r="B12" t="s">
        <v>10</v>
      </c>
      <c r="F12" s="6" t="s">
        <v>47</v>
      </c>
      <c r="G12" s="6">
        <v>1.25</v>
      </c>
      <c r="T12" t="s">
        <v>55</v>
      </c>
      <c r="U12">
        <v>-10</v>
      </c>
      <c r="V12">
        <v>50</v>
      </c>
    </row>
    <row r="13" spans="1:23" x14ac:dyDescent="0.25">
      <c r="A13" t="s">
        <v>2</v>
      </c>
      <c r="B13" s="2">
        <v>0.12</v>
      </c>
      <c r="C13" s="3" t="s">
        <v>0</v>
      </c>
      <c r="D13">
        <f>B15^2/D14</f>
        <v>0.94736842105263153</v>
      </c>
      <c r="F13" s="6" t="s">
        <v>45</v>
      </c>
      <c r="G13" s="6">
        <f>G11*G12</f>
        <v>845</v>
      </c>
    </row>
    <row r="14" spans="1:23" x14ac:dyDescent="0.25">
      <c r="A14" t="s">
        <v>3</v>
      </c>
      <c r="B14" s="2">
        <v>7.0000000000000007E-2</v>
      </c>
      <c r="C14" s="3" t="s">
        <v>7</v>
      </c>
      <c r="D14">
        <f>1/2*(B13+B14)*B15</f>
        <v>8.5500000000000003E-3</v>
      </c>
      <c r="M14" t="s">
        <v>64</v>
      </c>
    </row>
    <row r="15" spans="1:23" x14ac:dyDescent="0.25">
      <c r="A15" t="s">
        <v>4</v>
      </c>
      <c r="B15" s="2">
        <v>0.09</v>
      </c>
      <c r="C15" s="3" t="s">
        <v>1</v>
      </c>
      <c r="D15">
        <f>B14/B13</f>
        <v>0.58333333333333337</v>
      </c>
    </row>
    <row r="16" spans="1:23" x14ac:dyDescent="0.25">
      <c r="A16" t="s">
        <v>8</v>
      </c>
      <c r="B16" s="2">
        <v>8.0000000000000002E-3</v>
      </c>
      <c r="C16" s="3" t="s">
        <v>5</v>
      </c>
      <c r="D16">
        <f>331.6+0.6*D6</f>
        <v>331.78000000000003</v>
      </c>
    </row>
    <row r="17" spans="1:21" x14ac:dyDescent="0.25">
      <c r="A17" t="s">
        <v>6</v>
      </c>
      <c r="B17" s="2">
        <f>27*10^9</f>
        <v>27000000000</v>
      </c>
      <c r="C17" s="4" t="s">
        <v>18</v>
      </c>
      <c r="D17" s="1">
        <f>D16*SQRT(B17/((1.337*D13^3*D8*(D15+1)/(2*(D13+2)*(B16/B13)^3))))</f>
        <v>6752.9891999785295</v>
      </c>
    </row>
    <row r="21" spans="1:21" x14ac:dyDescent="0.25">
      <c r="S21" t="s">
        <v>62</v>
      </c>
      <c r="T21" t="s">
        <v>63</v>
      </c>
      <c r="U21" t="s">
        <v>61</v>
      </c>
    </row>
    <row r="23" spans="1:21" x14ac:dyDescent="0.25">
      <c r="A23" t="s">
        <v>36</v>
      </c>
    </row>
    <row r="24" spans="1:21" x14ac:dyDescent="0.25">
      <c r="B24" t="s">
        <v>10</v>
      </c>
    </row>
    <row r="25" spans="1:21" x14ac:dyDescent="0.25">
      <c r="A25" t="s">
        <v>39</v>
      </c>
      <c r="B25">
        <v>0.97899999999999998</v>
      </c>
      <c r="D25" t="s">
        <v>44</v>
      </c>
      <c r="E25">
        <f>(B13+B14)*B15/2</f>
        <v>8.5500000000000003E-3</v>
      </c>
    </row>
    <row r="26" spans="1:21" x14ac:dyDescent="0.25">
      <c r="A26" t="s">
        <v>37</v>
      </c>
      <c r="B26">
        <v>0.31</v>
      </c>
      <c r="D26" t="s">
        <v>43</v>
      </c>
      <c r="E26">
        <f>B28*E25*B26</f>
        <v>466.9306335</v>
      </c>
    </row>
    <row r="27" spans="1:21" x14ac:dyDescent="0.25">
      <c r="A27" t="s">
        <v>38</v>
      </c>
      <c r="B27">
        <v>1.0069999999999999</v>
      </c>
      <c r="D27" t="s">
        <v>42</v>
      </c>
      <c r="E27">
        <f>B27-B25</f>
        <v>2.7999999999999914E-2</v>
      </c>
    </row>
    <row r="28" spans="1:21" x14ac:dyDescent="0.25">
      <c r="A28" t="s">
        <v>40</v>
      </c>
      <c r="B28">
        <v>176167</v>
      </c>
      <c r="D28" t="s">
        <v>41</v>
      </c>
      <c r="E28">
        <f>E26*E27</f>
        <v>13.07405773799996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310611102</dc:creator>
  <cp:lastModifiedBy>林易元</cp:lastModifiedBy>
  <dcterms:created xsi:type="dcterms:W3CDTF">2015-06-05T18:19:34Z</dcterms:created>
  <dcterms:modified xsi:type="dcterms:W3CDTF">2023-10-05T15:34:40Z</dcterms:modified>
</cp:coreProperties>
</file>