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phase">Sheet1!$A$1</definedName>
  </definedNames>
  <calcPr/>
</workbook>
</file>

<file path=xl/sharedStrings.xml><?xml version="1.0" encoding="utf-8"?>
<sst xmlns="http://schemas.openxmlformats.org/spreadsheetml/2006/main" count="11" uniqueCount="11">
  <si>
    <t>Phase</t>
  </si>
  <si>
    <t>Duration</t>
  </si>
  <si>
    <t>Avg. Energy</t>
  </si>
  <si>
    <t>#1/2 Cycles</t>
  </si>
  <si>
    <t>Elapsed Time (s)</t>
  </si>
  <si>
    <t>Lifetime (sl) (s)</t>
  </si>
  <si>
    <t>Lifetime (amp)^2</t>
  </si>
  <si>
    <t>Energy Change</t>
  </si>
  <si>
    <t>Coil Energy</t>
  </si>
  <si>
    <t>Energy Loss (J)</t>
  </si>
  <si>
    <t>(Energy change + Energy Loss) / coil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</si>
</sst>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EB Garamond"/>
    </font>
    <font>
      <sz val="9.0"/>
      <color theme="1"/>
      <name val="EB Garamond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3" fontId="3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7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</row>
    <row r="2">
      <c r="A2" s="4">
        <v>25.0</v>
      </c>
      <c r="B2" s="4">
        <v>17.0</v>
      </c>
      <c r="C2" s="5">
        <f>14.331*10^-3</f>
        <v>0.014331</v>
      </c>
      <c r="D2" s="6">
        <v>120.0</v>
      </c>
      <c r="E2" s="6">
        <v>128.877</v>
      </c>
      <c r="F2" s="6">
        <v>-118.38</v>
      </c>
      <c r="G2" s="6">
        <v>-122.264</v>
      </c>
      <c r="H2" s="5">
        <f>15.58*10^-3</f>
        <v>0.01558</v>
      </c>
      <c r="I2" s="5">
        <f>20.39*10^-3</f>
        <v>0.02039</v>
      </c>
      <c r="J2" s="5">
        <f>1.801*10^-3</f>
        <v>0.001801</v>
      </c>
      <c r="K2" s="5">
        <f t="shared" ref="K2:K20" si="1">(H2+J2)/I2</f>
        <v>0.8524276606</v>
      </c>
    </row>
    <row r="3">
      <c r="A3" s="4">
        <v>25.0</v>
      </c>
      <c r="B3" s="4">
        <v>17.0</v>
      </c>
      <c r="C3" s="5">
        <f> 13.261*10^-3</f>
        <v>0.013261</v>
      </c>
      <c r="D3" s="6">
        <v>120.0</v>
      </c>
      <c r="E3" s="6">
        <v>128.799</v>
      </c>
      <c r="F3" s="6">
        <v>-122.308</v>
      </c>
      <c r="G3" s="6">
        <v>-120.893</v>
      </c>
      <c r="H3" s="5">
        <f> 14.601*10^-3</f>
        <v>0.014601</v>
      </c>
      <c r="I3" s="5">
        <f> 20.629*10^-3</f>
        <v>0.020629</v>
      </c>
      <c r="J3" s="5">
        <f> 1.668 *10^-3</f>
        <v>0.001668</v>
      </c>
      <c r="K3" s="5">
        <f t="shared" si="1"/>
        <v>0.7886470503</v>
      </c>
    </row>
    <row r="4">
      <c r="A4" s="4">
        <v>25.0</v>
      </c>
      <c r="B4" s="4">
        <v>17.0</v>
      </c>
      <c r="C4" s="6">
        <f> 13.067 *10^-3</f>
        <v>0.013067</v>
      </c>
      <c r="D4" s="6">
        <v>120.0</v>
      </c>
      <c r="E4" s="6">
        <v>126.841</v>
      </c>
      <c r="F4" s="6">
        <v>-97.6165</v>
      </c>
      <c r="G4" s="6">
        <v>-98.3599</v>
      </c>
      <c r="H4" s="5">
        <f> 14.31 *10^-3</f>
        <v>0.01431</v>
      </c>
      <c r="I4" s="5">
        <f>20.589*10^-3</f>
        <v>0.020589</v>
      </c>
      <c r="J4" s="5">
        <f> 1.629*10^-3</f>
        <v>0.001629</v>
      </c>
      <c r="K4" s="5">
        <f t="shared" si="1"/>
        <v>0.7741512458</v>
      </c>
    </row>
    <row r="5">
      <c r="A5" s="7">
        <v>25.0</v>
      </c>
      <c r="B5" s="7">
        <v>12.0</v>
      </c>
      <c r="C5" s="5">
        <f>12.354*10^-3</f>
        <v>0.012354</v>
      </c>
      <c r="D5" s="6">
        <v>120.0</v>
      </c>
      <c r="E5" s="6">
        <v>124.663</v>
      </c>
      <c r="F5" s="6">
        <v>-91.1531</v>
      </c>
      <c r="G5" s="6">
        <v>-95.0882</v>
      </c>
      <c r="H5" s="5">
        <f>13.993*10^-3</f>
        <v>0.013993</v>
      </c>
      <c r="I5" s="5">
        <f>18.246*10^-3</f>
        <v>0.018246</v>
      </c>
      <c r="J5" s="5">
        <f> 1.541 *10^-3</f>
        <v>0.001541</v>
      </c>
      <c r="K5" s="5">
        <f t="shared" si="1"/>
        <v>0.8513646827</v>
      </c>
    </row>
    <row r="6">
      <c r="A6" s="7">
        <v>25.0</v>
      </c>
      <c r="B6" s="7">
        <v>12.0</v>
      </c>
      <c r="C6" s="5">
        <f> 10.437*10^-3</f>
        <v>0.010437</v>
      </c>
      <c r="D6" s="6">
        <v>120.0</v>
      </c>
      <c r="E6" s="6">
        <v>128.918</v>
      </c>
      <c r="F6" s="6">
        <v>-91.15</v>
      </c>
      <c r="G6" s="6">
        <v>-97.0932</v>
      </c>
      <c r="H6" s="5">
        <f> 9.994*10^-3</f>
        <v>0.009994</v>
      </c>
      <c r="I6" s="5">
        <f> 18.681*10^-3</f>
        <v>0.018681</v>
      </c>
      <c r="J6" s="5">
        <f> 1.301*10^-3</f>
        <v>0.001301</v>
      </c>
      <c r="K6" s="5">
        <f t="shared" si="1"/>
        <v>0.6046250201</v>
      </c>
    </row>
    <row r="7">
      <c r="A7" s="7">
        <v>25.0</v>
      </c>
      <c r="B7" s="7">
        <v>12.0</v>
      </c>
      <c r="C7" s="5">
        <f> 8.946*10^-3</f>
        <v>0.008946</v>
      </c>
      <c r="D7" s="6">
        <v>120.0</v>
      </c>
      <c r="E7" s="6">
        <v>128.698</v>
      </c>
      <c r="F7" s="6">
        <v>-89.421</v>
      </c>
      <c r="G7" s="6">
        <v>-78.7176</v>
      </c>
      <c r="H7" s="5">
        <f> 13.337*10^-3</f>
        <v>0.013337</v>
      </c>
      <c r="I7" s="5">
        <f> 16.819*10^-3</f>
        <v>0.016819</v>
      </c>
      <c r="J7" s="5">
        <f> 1.118*10^-3</f>
        <v>0.001118</v>
      </c>
      <c r="K7" s="5">
        <f t="shared" si="1"/>
        <v>0.8594446757</v>
      </c>
    </row>
    <row r="8">
      <c r="A8" s="8">
        <v>30.0</v>
      </c>
      <c r="B8" s="8">
        <v>12.0</v>
      </c>
      <c r="C8" s="6">
        <f>8.664*0.001</f>
        <v>0.008664</v>
      </c>
      <c r="D8" s="6">
        <v>121.0</v>
      </c>
      <c r="E8" s="6">
        <v>128.839</v>
      </c>
      <c r="F8" s="6">
        <v>-105.286</v>
      </c>
      <c r="G8" s="6">
        <v>-98.0892</v>
      </c>
      <c r="H8" s="6">
        <f>11.703*0.001</f>
        <v>0.011703</v>
      </c>
      <c r="I8" s="6">
        <f>14.373*0.001</f>
        <v>0.014373</v>
      </c>
      <c r="J8" s="6">
        <f>1.087*0.001</f>
        <v>0.001087</v>
      </c>
      <c r="K8" s="5">
        <f t="shared" si="1"/>
        <v>0.8898629375</v>
      </c>
    </row>
    <row r="9">
      <c r="A9" s="8">
        <v>30.0</v>
      </c>
      <c r="B9" s="8">
        <v>12.0</v>
      </c>
      <c r="C9" s="6">
        <f>8.753*0.001</f>
        <v>0.008753</v>
      </c>
      <c r="D9" s="6">
        <v>120.0</v>
      </c>
      <c r="E9" s="6">
        <v>128.942</v>
      </c>
      <c r="F9" s="6">
        <v>-114.969</v>
      </c>
      <c r="G9" s="6">
        <v>-103.655</v>
      </c>
      <c r="H9" s="6">
        <f>12.798*0.001</f>
        <v>0.012798</v>
      </c>
      <c r="I9" s="6">
        <f>13.539*0.001</f>
        <v>0.013539</v>
      </c>
      <c r="J9" s="6">
        <f>1.116*0.001</f>
        <v>0.001116</v>
      </c>
      <c r="K9" s="5">
        <f t="shared" si="1"/>
        <v>1.027697762</v>
      </c>
    </row>
    <row r="10">
      <c r="A10" s="8">
        <v>30.0</v>
      </c>
      <c r="B10" s="8">
        <v>12.0</v>
      </c>
      <c r="C10" s="6">
        <f>9.88*0.001</f>
        <v>0.00988</v>
      </c>
      <c r="D10" s="6">
        <v>121.0</v>
      </c>
      <c r="E10" s="6">
        <v>126.26</v>
      </c>
      <c r="F10" s="6">
        <v>-118.49</v>
      </c>
      <c r="G10" s="6">
        <v>-118.229</v>
      </c>
      <c r="H10" s="6">
        <f>12.984*0.001</f>
        <v>0.012984</v>
      </c>
      <c r="I10" s="6">
        <f>13.927*0.001</f>
        <v>0.013927</v>
      </c>
      <c r="J10" s="6">
        <f>1.252*0.001</f>
        <v>0.001252</v>
      </c>
      <c r="K10" s="5">
        <f t="shared" si="1"/>
        <v>1.022187119</v>
      </c>
    </row>
    <row r="11">
      <c r="A11" s="9">
        <v>30.0</v>
      </c>
      <c r="B11" s="9">
        <v>17.0</v>
      </c>
      <c r="C11" s="6">
        <f>11.386* 0.001</f>
        <v>0.011386</v>
      </c>
      <c r="D11" s="6">
        <v>120.0</v>
      </c>
      <c r="E11" s="6">
        <v>126.792</v>
      </c>
      <c r="F11" s="6">
        <v>-117.863</v>
      </c>
      <c r="G11" s="6">
        <v>-118.722</v>
      </c>
      <c r="H11" s="6">
        <f>12.221*0.001</f>
        <v>0.012221</v>
      </c>
      <c r="I11" s="6">
        <f>15.802*0.001</f>
        <v>0.015802</v>
      </c>
      <c r="J11" s="6">
        <f>1.42*0.001</f>
        <v>0.00142</v>
      </c>
      <c r="K11" s="5">
        <f t="shared" si="1"/>
        <v>0.8632451588</v>
      </c>
    </row>
    <row r="12">
      <c r="A12" s="9">
        <v>30.0</v>
      </c>
      <c r="B12" s="9">
        <v>17.0</v>
      </c>
      <c r="C12" s="6">
        <f>11.217*0.001</f>
        <v>0.011217</v>
      </c>
      <c r="D12" s="6">
        <v>120.0</v>
      </c>
      <c r="E12" s="6">
        <v>124.724</v>
      </c>
      <c r="F12" s="6">
        <v>-106.694</v>
      </c>
      <c r="G12" s="6">
        <v>-107.313</v>
      </c>
      <c r="H12" s="6">
        <f>12.586*0.001</f>
        <v>0.012586</v>
      </c>
      <c r="I12" s="6">
        <f>16.645*0.001</f>
        <v>0.016645</v>
      </c>
      <c r="J12" s="6">
        <f>1.399*0.001</f>
        <v>0.001399</v>
      </c>
      <c r="K12" s="5">
        <f t="shared" si="1"/>
        <v>0.8401922499</v>
      </c>
    </row>
    <row r="13">
      <c r="A13" s="9">
        <v>30.0</v>
      </c>
      <c r="B13" s="9">
        <v>17.0</v>
      </c>
      <c r="C13" s="6">
        <f>11.458*0.001</f>
        <v>0.011458</v>
      </c>
      <c r="D13" s="6">
        <v>120.0</v>
      </c>
      <c r="E13" s="6">
        <v>124.699</v>
      </c>
      <c r="F13" s="6">
        <v>-119.318</v>
      </c>
      <c r="G13" s="6">
        <v>-120.998</v>
      </c>
      <c r="H13" s="6">
        <f>11.757*0.001</f>
        <v>0.011757</v>
      </c>
      <c r="I13" s="6">
        <f>15.937*0.001</f>
        <v>0.015937</v>
      </c>
      <c r="J13" s="6">
        <f>1.429*0.001</f>
        <v>0.001429</v>
      </c>
      <c r="K13" s="5">
        <f t="shared" si="1"/>
        <v>0.8273828199</v>
      </c>
    </row>
    <row r="14">
      <c r="A14" s="10">
        <v>45.0</v>
      </c>
      <c r="B14" s="10">
        <v>12.0</v>
      </c>
      <c r="C14" s="6">
        <f>6.582*0.001</f>
        <v>0.006582</v>
      </c>
      <c r="D14" s="6">
        <v>120.0</v>
      </c>
      <c r="E14" s="6">
        <v>124.669</v>
      </c>
      <c r="F14" s="6">
        <v>-210.054</v>
      </c>
      <c r="G14" s="6">
        <v>-219.882</v>
      </c>
      <c r="H14" s="6">
        <f>4.122*0.001</f>
        <v>0.004122</v>
      </c>
      <c r="I14" s="6">
        <f>5.508*0.001</f>
        <v>0.005508</v>
      </c>
      <c r="J14" s="6">
        <f>820.494*0.000001</f>
        <v>0.000820494</v>
      </c>
      <c r="K14" s="5">
        <f t="shared" si="1"/>
        <v>0.8973300654</v>
      </c>
    </row>
    <row r="15">
      <c r="A15" s="10">
        <v>45.0</v>
      </c>
      <c r="B15" s="10">
        <v>12.0</v>
      </c>
      <c r="C15" s="6">
        <f> 5.957*10^-3</f>
        <v>0.005957</v>
      </c>
      <c r="D15" s="6">
        <v>120.0</v>
      </c>
      <c r="E15" s="6">
        <v>128.858</v>
      </c>
      <c r="F15" s="6">
        <v>-153.067</v>
      </c>
      <c r="G15" s="6">
        <v>-160.821</v>
      </c>
      <c r="H15" s="6">
        <f>5.263*0.001</f>
        <v>0.005263</v>
      </c>
      <c r="I15" s="6">
        <f>6.599*0.001</f>
        <v>0.006599</v>
      </c>
      <c r="J15" s="5">
        <f>6.19*10^-6</f>
        <v>0.00000619</v>
      </c>
      <c r="K15" s="5">
        <f t="shared" si="1"/>
        <v>0.7984831035</v>
      </c>
    </row>
    <row r="16">
      <c r="A16" s="10">
        <v>45.0</v>
      </c>
      <c r="B16" s="10">
        <v>12.0</v>
      </c>
      <c r="C16" s="5">
        <f>6.253*10^-3</f>
        <v>0.006253</v>
      </c>
      <c r="D16" s="6">
        <v>120.0</v>
      </c>
      <c r="E16" s="6">
        <v>124.684</v>
      </c>
      <c r="F16" s="6">
        <v>-180.325</v>
      </c>
      <c r="G16" s="6">
        <v>-183.864</v>
      </c>
      <c r="H16" s="5">
        <f>35.9*10^-3</f>
        <v>0.0359</v>
      </c>
      <c r="I16" s="5">
        <f>6.144*10^-3</f>
        <v>0.006144</v>
      </c>
      <c r="J16" s="5">
        <f>6.5*10^-6</f>
        <v>0.0000065</v>
      </c>
      <c r="K16" s="5">
        <f t="shared" si="1"/>
        <v>5.844156901</v>
      </c>
    </row>
    <row r="17">
      <c r="A17" s="11">
        <v>45.0</v>
      </c>
      <c r="B17" s="11">
        <v>17.0</v>
      </c>
      <c r="C17" s="5">
        <f>7.384*10^-3</f>
        <v>0.007384</v>
      </c>
      <c r="D17" s="6">
        <v>120.0</v>
      </c>
      <c r="E17" s="6">
        <v>168.31</v>
      </c>
      <c r="F17" s="6">
        <v>-231.686</v>
      </c>
      <c r="G17" s="6">
        <v>-233.909</v>
      </c>
      <c r="H17" s="5">
        <f>5.826*10^-3</f>
        <v>0.005826</v>
      </c>
      <c r="I17" s="6">
        <f>8.521*10^-3</f>
        <v>0.008521</v>
      </c>
      <c r="J17" s="5">
        <f>7.67*10^-6</f>
        <v>0.00000767</v>
      </c>
      <c r="K17" s="5">
        <f t="shared" si="1"/>
        <v>0.6846226969</v>
      </c>
    </row>
    <row r="18">
      <c r="A18" s="11">
        <v>45.0</v>
      </c>
      <c r="B18" s="11">
        <v>17.0</v>
      </c>
      <c r="C18" s="5">
        <f t="shared" ref="C18:C19" si="2">6.823*10^-3</f>
        <v>0.006823</v>
      </c>
      <c r="D18" s="6">
        <v>120.0</v>
      </c>
      <c r="E18" s="6">
        <v>136.908</v>
      </c>
      <c r="F18" s="6">
        <v>-350.736</v>
      </c>
      <c r="G18" s="6">
        <v>-281.146</v>
      </c>
      <c r="H18" s="5">
        <f>44.6*10^-3</f>
        <v>0.0446</v>
      </c>
      <c r="I18" s="5">
        <f> 5.392*10^-3</f>
        <v>0.005392</v>
      </c>
      <c r="J18" s="5">
        <f t="shared" ref="J18:J19" si="3"> 7.31*10^-6</f>
        <v>0.00000731</v>
      </c>
      <c r="K18" s="5">
        <f t="shared" si="1"/>
        <v>8.272869065</v>
      </c>
    </row>
    <row r="19">
      <c r="A19" s="11">
        <v>45.0</v>
      </c>
      <c r="B19" s="11">
        <v>17.0</v>
      </c>
      <c r="C19" s="5">
        <f t="shared" si="2"/>
        <v>0.006823</v>
      </c>
      <c r="D19" s="6">
        <v>120.0</v>
      </c>
      <c r="E19" s="6">
        <v>132.908</v>
      </c>
      <c r="F19" s="6">
        <v>-424.69</v>
      </c>
      <c r="G19" s="6">
        <v>-439.592</v>
      </c>
      <c r="H19" s="5">
        <f>5.4*10^-3</f>
        <v>0.0054</v>
      </c>
      <c r="I19" s="5">
        <f>5.292*10^-3</f>
        <v>0.005292</v>
      </c>
      <c r="J19" s="5">
        <f t="shared" si="3"/>
        <v>0.00000731</v>
      </c>
      <c r="K19" s="5">
        <f t="shared" si="1"/>
        <v>1.021789494</v>
      </c>
    </row>
    <row r="20">
      <c r="K20" s="5" t="str">
        <f t="shared" si="1"/>
        <v>#DIV/0!</v>
      </c>
    </row>
  </sheetData>
  <drawing r:id="rId1"/>
</worksheet>
</file>