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Large_Format_Printer\Workshop\Powder Coat Oven\"/>
    </mc:Choice>
  </mc:AlternateContent>
  <xr:revisionPtr revIDLastSave="0" documentId="13_ncr:1_{1103C07C-7DED-48FE-91A8-4500F4F535F5}" xr6:coauthVersionLast="47" xr6:coauthVersionMax="47" xr10:uidLastSave="{00000000-0000-0000-0000-000000000000}"/>
  <bookViews>
    <workbookView xWindow="-98" yWindow="503" windowWidth="28996" windowHeight="15794" activeTab="2" xr2:uid="{7AE4893C-E2FC-489A-AC07-598B3DB78696}"/>
  </bookViews>
  <sheets>
    <sheet name="Sheet1" sheetId="1" r:id="rId1"/>
    <sheet name="4x9 Door" sheetId="2" r:id="rId2"/>
    <sheet name="8ft_x_10ft_panels" sheetId="3" r:id="rId3"/>
    <sheet name="Rivet Sizes and QTY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3" l="1"/>
  <c r="K12" i="3" s="1"/>
  <c r="K10" i="3"/>
  <c r="K9" i="3"/>
  <c r="K8" i="3"/>
  <c r="K7" i="3"/>
  <c r="K6" i="3"/>
  <c r="D34" i="3"/>
  <c r="D35" i="3"/>
  <c r="C25" i="3"/>
  <c r="D25" i="3" s="1"/>
  <c r="C6" i="3"/>
  <c r="D6" i="3" s="1"/>
  <c r="C5" i="3"/>
  <c r="C33" i="3"/>
  <c r="D33" i="3" s="1"/>
  <c r="K6" i="2"/>
  <c r="I6" i="2"/>
  <c r="F6" i="2"/>
  <c r="J8" i="2"/>
  <c r="J6" i="2"/>
  <c r="J5" i="2"/>
  <c r="F25" i="1"/>
  <c r="D25" i="1"/>
  <c r="D17" i="3"/>
  <c r="D16" i="3"/>
  <c r="D18" i="3" s="1"/>
  <c r="B43" i="3" s="1"/>
  <c r="C28" i="3"/>
  <c r="D28" i="3" s="1"/>
  <c r="C27" i="3"/>
  <c r="D27" i="3" s="1"/>
  <c r="C26" i="3"/>
  <c r="D26" i="3" s="1"/>
  <c r="C24" i="3"/>
  <c r="D24" i="3" s="1"/>
  <c r="F28" i="3"/>
  <c r="E27" i="3"/>
  <c r="F27" i="3" s="1"/>
  <c r="F26" i="3"/>
  <c r="E25" i="3"/>
  <c r="F25" i="3" s="1"/>
  <c r="E24" i="3"/>
  <c r="F24" i="3" s="1"/>
  <c r="E6" i="3"/>
  <c r="F6" i="3" s="1"/>
  <c r="D36" i="3" l="1"/>
  <c r="B44" i="3" s="1"/>
  <c r="D29" i="3"/>
  <c r="B39" i="3" s="1"/>
  <c r="F29" i="3"/>
  <c r="G6" i="6"/>
  <c r="H6" i="6"/>
  <c r="E6" i="6"/>
  <c r="C6" i="6"/>
  <c r="D6" i="6" s="1"/>
  <c r="F9" i="3"/>
  <c r="F7" i="3"/>
  <c r="E8" i="3"/>
  <c r="F8" i="3" s="1"/>
  <c r="H19" i="1"/>
  <c r="E5" i="3"/>
  <c r="F5" i="3" s="1"/>
  <c r="D5" i="3"/>
  <c r="C9" i="3"/>
  <c r="D9" i="3" s="1"/>
  <c r="C8" i="3"/>
  <c r="D8" i="3" s="1"/>
  <c r="C7" i="3"/>
  <c r="D7" i="3" s="1"/>
  <c r="J7" i="2"/>
  <c r="K7" i="2" s="1"/>
  <c r="K5" i="2"/>
  <c r="J19" i="1"/>
  <c r="H8" i="2" s="1"/>
  <c r="H5" i="2"/>
  <c r="D24" i="1"/>
  <c r="F24" i="1" s="1"/>
  <c r="D23" i="1"/>
  <c r="F23" i="1" s="1"/>
  <c r="K8" i="2"/>
  <c r="I7" i="2"/>
  <c r="F8" i="2"/>
  <c r="F5" i="2"/>
  <c r="L19" i="1"/>
  <c r="F10" i="3" l="1"/>
  <c r="D10" i="3"/>
  <c r="F6" i="6"/>
  <c r="I5" i="2"/>
  <c r="I8" i="2"/>
  <c r="K9" i="2"/>
  <c r="B42" i="3" l="1"/>
  <c r="B41" i="3"/>
  <c r="B40" i="3"/>
  <c r="B45" i="3" s="1"/>
  <c r="I9" i="2"/>
</calcChain>
</file>

<file path=xl/sharedStrings.xml><?xml version="1.0" encoding="utf-8"?>
<sst xmlns="http://schemas.openxmlformats.org/spreadsheetml/2006/main" count="138" uniqueCount="104">
  <si>
    <t>Wall Studs</t>
  </si>
  <si>
    <t>Thick</t>
  </si>
  <si>
    <t>Width</t>
  </si>
  <si>
    <t>Height</t>
  </si>
  <si>
    <t>Vendor</t>
  </si>
  <si>
    <t>Cost Each ($)</t>
  </si>
  <si>
    <t>Link</t>
  </si>
  <si>
    <t>https://www.lowes.com/pd/3-625-in-W-x-96-in-L-x-1-25-in-D-ProSTUD-3-5-8-25-GA-Galvanized-Steel-Metal-Stud/3369228</t>
  </si>
  <si>
    <t>Lowes</t>
  </si>
  <si>
    <t>GA</t>
  </si>
  <si>
    <t>https://www.lowes.com/pd/Dietrich-Metal-Framing-6-in-W-x-1-25-in-L-x-120-in-D-Galvanized-Steel-Metal-Stud/1000677443</t>
  </si>
  <si>
    <t>https://www.lowes.com/pd/3-625-in-W-x-120-in-L-x-1-25-in-D-ProSTUD-3-5-8-25-GA-Galvanized-Steel-Metal-Stud/3369236</t>
  </si>
  <si>
    <t>Insulation</t>
  </si>
  <si>
    <t>Rockwool</t>
  </si>
  <si>
    <t>Type</t>
  </si>
  <si>
    <t>Thickness</t>
  </si>
  <si>
    <t>Length</t>
  </si>
  <si>
    <t>Cost/Pack</t>
  </si>
  <si>
    <t>Cost Each</t>
  </si>
  <si>
    <t>https://www.lowes.com/pd/ROCKWOOL-COMFORTBATT-R-15-Stone-Wool-Batt-Insulation-with-Sound-Barrier-15-25-in-W-x-47-in-L/3388304</t>
  </si>
  <si>
    <t>R-Value</t>
  </si>
  <si>
    <t>Qty</t>
  </si>
  <si>
    <t>Door</t>
  </si>
  <si>
    <t>Hinges</t>
  </si>
  <si>
    <t>Fiberglass Gasket</t>
  </si>
  <si>
    <t>https://www.amazon.com/Rutland-Stove-Gasket-Cement-Cartridge/dp/B000V4LTXC/ref=sr_1_8?dchild=1&amp;keywords=1%22+Diameter+fiberglass+rope&amp;qid=1626929871&amp;sr=8-8</t>
  </si>
  <si>
    <t>2000F RTV High Temp Sealant</t>
  </si>
  <si>
    <t>https://www.amazon.com/Rutland-600-Degree-Silicone-Cartridge-10-3-Ounce/dp/B001GP3AE6/ref=as_li_ss_tl?ie=UTF8&amp;qid=1517932902&amp;sr=8-4&amp;keywords=high%2Btemp%2Bsealant&amp;linkCode=ll1&amp;tag=powcoathecomg-20&amp;linkId=0a5594300c6f7ad2e94d45dea1d08176&amp;th=1</t>
  </si>
  <si>
    <t>Weight</t>
  </si>
  <si>
    <t>lb/ft2</t>
  </si>
  <si>
    <t>Construction Details</t>
  </si>
  <si>
    <t>25 GA Sheet Metal</t>
  </si>
  <si>
    <t>R-15 Rockwool</t>
  </si>
  <si>
    <t>Area ft2</t>
  </si>
  <si>
    <t>lbs/ft2</t>
  </si>
  <si>
    <t>Cost Each $</t>
  </si>
  <si>
    <t>Weight Each</t>
  </si>
  <si>
    <t>Area (ft2)</t>
  </si>
  <si>
    <t>600 F RTV Sealant</t>
  </si>
  <si>
    <t>Per Pack</t>
  </si>
  <si>
    <t>Covered (ft2)</t>
  </si>
  <si>
    <t>Wall and Roof Panels</t>
  </si>
  <si>
    <t>Total Cost/Panel</t>
  </si>
  <si>
    <t>Structural 120 in</t>
  </si>
  <si>
    <t>Data for Side, Bottom and Back Panels</t>
  </si>
  <si>
    <t>Parts</t>
  </si>
  <si>
    <t>qty</t>
  </si>
  <si>
    <t>cost</t>
  </si>
  <si>
    <t>total</t>
  </si>
  <si>
    <t>Vertical 8ft stud</t>
  </si>
  <si>
    <t>Insulating Pad</t>
  </si>
  <si>
    <t>Horizontal Top/Bottom post stud, 10ft</t>
  </si>
  <si>
    <t>22GA Galv Outside Sheets, 4 x 10ft</t>
  </si>
  <si>
    <t>Weight lbs/ea</t>
  </si>
  <si>
    <t>lb/ea</t>
  </si>
  <si>
    <t>Rivet Size Calculations</t>
  </si>
  <si>
    <t>Metal Thickness</t>
  </si>
  <si>
    <t>22GA Galvanized Sheet</t>
  </si>
  <si>
    <t>25GA Galv Stud</t>
  </si>
  <si>
    <t>Rivet Diam</t>
  </si>
  <si>
    <t>Rivet Length</t>
  </si>
  <si>
    <t>Rivet Diam #/32</t>
  </si>
  <si>
    <t>Rivet Diam (mm)</t>
  </si>
  <si>
    <t>4mm to 32s of in</t>
  </si>
  <si>
    <t>Rivet Length (#/16)</t>
  </si>
  <si>
    <t>26GA Carbon Steel Inside Sheets, 4 x 10ft</t>
  </si>
  <si>
    <t>16GA Carbon Steel Inside Sheets, 4 x 10ft</t>
  </si>
  <si>
    <t>Box Cost</t>
  </si>
  <si>
    <t>Floor</t>
  </si>
  <si>
    <t>Wall Left</t>
  </si>
  <si>
    <t>Wall Right</t>
  </si>
  <si>
    <t>Ceiling</t>
  </si>
  <si>
    <t>Steel Tube Frames</t>
  </si>
  <si>
    <t>Steel Tube Frame</t>
  </si>
  <si>
    <t>Tubes</t>
  </si>
  <si>
    <t>Base Plate</t>
  </si>
  <si>
    <t>Cost</t>
  </si>
  <si>
    <t>Total</t>
  </si>
  <si>
    <t>Doors</t>
  </si>
  <si>
    <t>Outside Layer</t>
  </si>
  <si>
    <t>Inside Layer</t>
  </si>
  <si>
    <t>26 GA Carbon Sheet</t>
  </si>
  <si>
    <t>22 GA Galv Sheet</t>
  </si>
  <si>
    <t>22 GA Galv</t>
  </si>
  <si>
    <t>26 GA Carbon Steel</t>
  </si>
  <si>
    <t>Sheet Metal</t>
  </si>
  <si>
    <t>16 GA Carbon</t>
  </si>
  <si>
    <t>Walls and Ceiling</t>
  </si>
  <si>
    <t>Doors on front and back</t>
  </si>
  <si>
    <t>Clasps</t>
  </si>
  <si>
    <t>Bill of Materials</t>
  </si>
  <si>
    <t>Wall 1</t>
  </si>
  <si>
    <t>Wall 2</t>
  </si>
  <si>
    <t>Ceil</t>
  </si>
  <si>
    <t>22GA Galv Steel Sheet, 4 x 10ft</t>
  </si>
  <si>
    <t>26GA Carbon Steel Sheets, 4 x 10ft</t>
  </si>
  <si>
    <t>16GA Carbon Steel Sheets, 4 x 10ft</t>
  </si>
  <si>
    <t xml:space="preserve">8ft stud, 25GA sheet metal </t>
  </si>
  <si>
    <t xml:space="preserve">10ft stud, 25GA sheet metal </t>
  </si>
  <si>
    <t>Door 1</t>
  </si>
  <si>
    <t>Door 2</t>
  </si>
  <si>
    <t>Door 3</t>
  </si>
  <si>
    <t>Door 4</t>
  </si>
  <si>
    <t>Insulation Packages (12 pad/pack)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</si>
</sst>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44" fontId="0" fillId="0" borderId="0" xfId="2" applyFont="1"/>
    <xf numFmtId="4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owes.com/pd/3-625-in-W-x-120-in-L-x-1-25-in-D-ProSTUD-3-5-8-25-GA-Galvanized-Steel-Metal-Stud/3369236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lowes.com/pd/Dietrich-Metal-Framing-6-in-W-x-1-25-in-L-x-120-in-D-Galvanized-Steel-Metal-Stud/1000677443" TargetMode="External"/><Relationship Id="rId1" Type="http://schemas.openxmlformats.org/officeDocument/2006/relationships/hyperlink" Target="https://www.lowes.com/pd/3-625-in-W-x-96-in-L-x-1-25-in-D-ProSTUD-3-5-8-25-GA-Galvanized-Steel-Metal-Stud/3369228" TargetMode="External"/><Relationship Id="rId6" Type="http://schemas.openxmlformats.org/officeDocument/2006/relationships/hyperlink" Target="https://www.amazon.com/Rutland-600-Degree-Silicone-Cartridge-10-3-Ounce/dp/B001GP3AE6/ref=as_li_ss_tl?ie=UTF8&amp;qid=1517932902&amp;sr=8-4&amp;keywords=high%2Btemp%2Bsealant&amp;linkCode=ll1&amp;tag=powcoathecomg-20&amp;linkId=0a5594300c6f7ad2e94d45dea1d08176&amp;th=1" TargetMode="External"/><Relationship Id="rId5" Type="http://schemas.openxmlformats.org/officeDocument/2006/relationships/hyperlink" Target="https://www.amazon.com/Rutland-Stove-Gasket-Cement-Cartridge/dp/B000V4LTXC/ref=sr_1_8?dchild=1&amp;keywords=1%22+Diameter+fiberglass+rope&amp;qid=1626929871&amp;sr=8-8" TargetMode="External"/><Relationship Id="rId4" Type="http://schemas.openxmlformats.org/officeDocument/2006/relationships/hyperlink" Target="https://www.lowes.com/pd/ROCKWOOL-COMFORTBATT-R-15-Stone-Wool-Batt-Insulation-with-Sound-Barrier-15-25-in-W-x-47-in-L/33883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C4C22-96E2-420C-AD11-8A65A79030A7}">
  <dimension ref="A10:M46"/>
  <sheetViews>
    <sheetView topLeftCell="A7" workbookViewId="0">
      <selection activeCell="G13" sqref="G13"/>
    </sheetView>
  </sheetViews>
  <sheetFormatPr defaultRowHeight="14.25" x14ac:dyDescent="0.45"/>
  <cols>
    <col min="1" max="1" width="23.46484375" customWidth="1"/>
    <col min="6" max="6" width="12.73046875" customWidth="1"/>
    <col min="8" max="8" width="11.9296875" customWidth="1"/>
  </cols>
  <sheetData>
    <row r="10" spans="1:7" x14ac:dyDescent="0.45">
      <c r="A10" t="s">
        <v>0</v>
      </c>
    </row>
    <row r="11" spans="1:7" x14ac:dyDescent="0.45">
      <c r="A11" t="s">
        <v>9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</row>
    <row r="12" spans="1:7" x14ac:dyDescent="0.45">
      <c r="A12">
        <v>25</v>
      </c>
      <c r="B12">
        <v>1.25</v>
      </c>
      <c r="C12">
        <v>3.625</v>
      </c>
      <c r="D12">
        <v>96</v>
      </c>
      <c r="E12" t="s">
        <v>8</v>
      </c>
      <c r="F12">
        <v>8.18</v>
      </c>
      <c r="G12" s="1" t="s">
        <v>7</v>
      </c>
    </row>
    <row r="13" spans="1:7" x14ac:dyDescent="0.45">
      <c r="A13">
        <v>25</v>
      </c>
      <c r="B13">
        <v>1.25</v>
      </c>
      <c r="C13">
        <v>3.625</v>
      </c>
      <c r="D13">
        <v>120</v>
      </c>
      <c r="E13" t="s">
        <v>8</v>
      </c>
      <c r="F13">
        <v>7.88</v>
      </c>
      <c r="G13" s="1" t="s">
        <v>11</v>
      </c>
    </row>
    <row r="14" spans="1:7" x14ac:dyDescent="0.45">
      <c r="A14">
        <v>25</v>
      </c>
      <c r="B14">
        <v>1.25</v>
      </c>
      <c r="C14">
        <v>6</v>
      </c>
      <c r="D14">
        <v>120</v>
      </c>
      <c r="E14" t="s">
        <v>8</v>
      </c>
      <c r="F14">
        <v>13.15</v>
      </c>
      <c r="G14" s="1" t="s">
        <v>10</v>
      </c>
    </row>
    <row r="17" spans="1:13" x14ac:dyDescent="0.45">
      <c r="A17" t="s">
        <v>12</v>
      </c>
      <c r="F17" t="s">
        <v>39</v>
      </c>
    </row>
    <row r="18" spans="1:13" x14ac:dyDescent="0.45">
      <c r="A18" t="s">
        <v>14</v>
      </c>
      <c r="B18" t="s">
        <v>20</v>
      </c>
      <c r="C18" t="s">
        <v>15</v>
      </c>
      <c r="D18" t="s">
        <v>2</v>
      </c>
      <c r="E18" t="s">
        <v>16</v>
      </c>
      <c r="F18" t="s">
        <v>21</v>
      </c>
      <c r="G18" t="s">
        <v>28</v>
      </c>
      <c r="H18" t="s">
        <v>54</v>
      </c>
      <c r="I18" t="s">
        <v>40</v>
      </c>
      <c r="J18" t="s">
        <v>29</v>
      </c>
      <c r="K18" t="s">
        <v>17</v>
      </c>
      <c r="L18" t="s">
        <v>18</v>
      </c>
      <c r="M18" t="s">
        <v>6</v>
      </c>
    </row>
    <row r="19" spans="1:13" x14ac:dyDescent="0.45">
      <c r="A19" t="s">
        <v>13</v>
      </c>
      <c r="B19">
        <v>15</v>
      </c>
      <c r="C19">
        <v>3.5</v>
      </c>
      <c r="D19">
        <v>15.25</v>
      </c>
      <c r="E19">
        <v>47</v>
      </c>
      <c r="F19">
        <v>12</v>
      </c>
      <c r="G19">
        <v>48.91</v>
      </c>
      <c r="H19" s="3">
        <f>G19/F19</f>
        <v>4.0758333333333328</v>
      </c>
      <c r="I19">
        <v>59.7</v>
      </c>
      <c r="J19">
        <f>G19/I19</f>
        <v>0.81926298157453925</v>
      </c>
      <c r="K19" s="6">
        <v>51.98</v>
      </c>
      <c r="L19" s="6">
        <f>K19/F19</f>
        <v>4.3316666666666661</v>
      </c>
      <c r="M19" s="1" t="s">
        <v>19</v>
      </c>
    </row>
    <row r="22" spans="1:13" x14ac:dyDescent="0.45">
      <c r="A22" t="s">
        <v>85</v>
      </c>
      <c r="B22" t="s">
        <v>16</v>
      </c>
      <c r="C22" t="s">
        <v>2</v>
      </c>
      <c r="D22" t="s">
        <v>37</v>
      </c>
      <c r="E22" t="s">
        <v>29</v>
      </c>
      <c r="F22" t="s">
        <v>36</v>
      </c>
      <c r="G22" t="s">
        <v>35</v>
      </c>
    </row>
    <row r="23" spans="1:13" x14ac:dyDescent="0.45">
      <c r="A23" t="s">
        <v>83</v>
      </c>
      <c r="B23">
        <v>120</v>
      </c>
      <c r="C23">
        <v>48</v>
      </c>
      <c r="D23">
        <f>B23*C23/144</f>
        <v>40</v>
      </c>
      <c r="E23">
        <v>1.4059999999999999</v>
      </c>
      <c r="F23">
        <f>E23*D23</f>
        <v>56.239999999999995</v>
      </c>
      <c r="G23" s="6">
        <v>99.95</v>
      </c>
    </row>
    <row r="24" spans="1:13" x14ac:dyDescent="0.45">
      <c r="A24" t="s">
        <v>86</v>
      </c>
      <c r="B24">
        <v>120</v>
      </c>
      <c r="C24">
        <v>48</v>
      </c>
      <c r="D24">
        <f>B24*C24/144</f>
        <v>40</v>
      </c>
      <c r="E24">
        <v>2.6560000000000001</v>
      </c>
      <c r="F24">
        <f>E24*D24</f>
        <v>106.24000000000001</v>
      </c>
      <c r="G24" s="6">
        <v>290</v>
      </c>
    </row>
    <row r="25" spans="1:13" x14ac:dyDescent="0.45">
      <c r="A25" t="s">
        <v>84</v>
      </c>
      <c r="B25">
        <v>120</v>
      </c>
      <c r="C25">
        <v>48</v>
      </c>
      <c r="D25">
        <f>B25*C25/144</f>
        <v>40</v>
      </c>
      <c r="E25">
        <v>1.4059999999999999</v>
      </c>
      <c r="F25">
        <f>E25*D25</f>
        <v>56.239999999999995</v>
      </c>
      <c r="G25" s="6">
        <v>200</v>
      </c>
    </row>
    <row r="32" spans="1:13" x14ac:dyDescent="0.45">
      <c r="H32" s="2"/>
      <c r="I32" s="2"/>
    </row>
    <row r="33" spans="1:9" x14ac:dyDescent="0.45">
      <c r="I33" s="2"/>
    </row>
    <row r="34" spans="1:9" x14ac:dyDescent="0.45">
      <c r="I34" s="2"/>
    </row>
    <row r="35" spans="1:9" x14ac:dyDescent="0.45">
      <c r="I35" s="2"/>
    </row>
    <row r="42" spans="1:9" x14ac:dyDescent="0.45">
      <c r="A42" t="s">
        <v>22</v>
      </c>
    </row>
    <row r="43" spans="1:9" x14ac:dyDescent="0.45">
      <c r="A43" t="s">
        <v>23</v>
      </c>
    </row>
    <row r="44" spans="1:9" x14ac:dyDescent="0.45">
      <c r="A44" t="s">
        <v>24</v>
      </c>
    </row>
    <row r="45" spans="1:9" x14ac:dyDescent="0.45">
      <c r="A45" t="s">
        <v>26</v>
      </c>
      <c r="D45" s="1" t="s">
        <v>25</v>
      </c>
    </row>
    <row r="46" spans="1:9" x14ac:dyDescent="0.45">
      <c r="A46" t="s">
        <v>38</v>
      </c>
      <c r="D46" s="1" t="s">
        <v>27</v>
      </c>
    </row>
  </sheetData>
  <hyperlinks>
    <hyperlink ref="G12" r:id="rId1" xr:uid="{88D84BDE-DDFE-4910-83A6-D52C3D736EA8}"/>
    <hyperlink ref="G14" r:id="rId2" xr:uid="{22D9A9AE-DCEA-485D-9BA2-C39CF4FCBADD}"/>
    <hyperlink ref="G13" r:id="rId3" xr:uid="{55A6B5F6-00EC-4DFB-BA1D-2CB4477809F1}"/>
    <hyperlink ref="M19" r:id="rId4" xr:uid="{C1A941AA-B98B-47AE-B230-5B24DF362C45}"/>
    <hyperlink ref="D45" r:id="rId5" xr:uid="{AE22247B-5CE5-4875-B68F-181CE10DE65B}"/>
    <hyperlink ref="D46" r:id="rId6" xr:uid="{BB92E490-D059-499E-AC9C-DD0438EA4BA0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FA9F8-551C-4FA0-9E88-826207A001B6}">
  <dimension ref="A1:K9"/>
  <sheetViews>
    <sheetView workbookViewId="0">
      <selection activeCell="G8" sqref="G8"/>
    </sheetView>
  </sheetViews>
  <sheetFormatPr defaultRowHeight="14.25" x14ac:dyDescent="0.45"/>
  <cols>
    <col min="1" max="1" width="21.33203125" customWidth="1"/>
    <col min="2" max="2" width="18.796875" customWidth="1"/>
  </cols>
  <sheetData>
    <row r="1" spans="1:11" x14ac:dyDescent="0.45">
      <c r="A1" t="s">
        <v>44</v>
      </c>
    </row>
    <row r="3" spans="1:11" x14ac:dyDescent="0.45">
      <c r="A3" t="s">
        <v>41</v>
      </c>
    </row>
    <row r="4" spans="1:11" x14ac:dyDescent="0.45">
      <c r="A4" t="s">
        <v>30</v>
      </c>
      <c r="C4" t="s">
        <v>16</v>
      </c>
      <c r="D4" t="s">
        <v>2</v>
      </c>
      <c r="E4" t="s">
        <v>15</v>
      </c>
      <c r="F4" t="s">
        <v>33</v>
      </c>
      <c r="G4" t="s">
        <v>21</v>
      </c>
      <c r="H4" t="s">
        <v>34</v>
      </c>
      <c r="I4" t="s">
        <v>28</v>
      </c>
      <c r="J4" t="s">
        <v>35</v>
      </c>
      <c r="K4" t="s">
        <v>42</v>
      </c>
    </row>
    <row r="5" spans="1:11" x14ac:dyDescent="0.45">
      <c r="A5" t="s">
        <v>79</v>
      </c>
      <c r="B5" t="s">
        <v>82</v>
      </c>
      <c r="C5">
        <v>105</v>
      </c>
      <c r="D5">
        <v>48</v>
      </c>
      <c r="E5">
        <v>0.03</v>
      </c>
      <c r="F5">
        <f>C5*D5/144</f>
        <v>35</v>
      </c>
      <c r="G5">
        <v>1</v>
      </c>
      <c r="H5">
        <f>Sheet1!E23</f>
        <v>1.4059999999999999</v>
      </c>
      <c r="I5" s="5">
        <f>H5*G5*F5</f>
        <v>49.209999999999994</v>
      </c>
      <c r="J5" s="6">
        <f>Sheet1!G23</f>
        <v>99.95</v>
      </c>
      <c r="K5" s="6">
        <f>J5*G5</f>
        <v>99.95</v>
      </c>
    </row>
    <row r="6" spans="1:11" x14ac:dyDescent="0.45">
      <c r="A6" t="s">
        <v>80</v>
      </c>
      <c r="B6" t="s">
        <v>81</v>
      </c>
      <c r="C6">
        <v>105</v>
      </c>
      <c r="D6">
        <v>48</v>
      </c>
      <c r="E6">
        <v>0.02</v>
      </c>
      <c r="F6">
        <f>C6*D6/144</f>
        <v>35</v>
      </c>
      <c r="G6">
        <v>1</v>
      </c>
      <c r="H6">
        <v>1.4059999999999999</v>
      </c>
      <c r="I6" s="5">
        <f>H6*G6*F6</f>
        <v>49.209999999999994</v>
      </c>
      <c r="J6" s="6">
        <f>Sheet1!G25</f>
        <v>200</v>
      </c>
      <c r="K6" s="6">
        <f>J6*G6</f>
        <v>200</v>
      </c>
    </row>
    <row r="7" spans="1:11" x14ac:dyDescent="0.45">
      <c r="A7" t="s">
        <v>43</v>
      </c>
      <c r="B7" t="s">
        <v>31</v>
      </c>
      <c r="C7">
        <v>120</v>
      </c>
      <c r="D7">
        <v>1.5</v>
      </c>
      <c r="E7">
        <v>0.02</v>
      </c>
      <c r="F7">
        <v>0</v>
      </c>
      <c r="G7">
        <v>5</v>
      </c>
      <c r="H7">
        <v>0</v>
      </c>
      <c r="I7">
        <f t="shared" ref="I7:I8" si="0">H7*G7*F7</f>
        <v>0</v>
      </c>
      <c r="J7" s="6">
        <f>Sheet1!F13</f>
        <v>7.88</v>
      </c>
      <c r="K7" s="6">
        <f t="shared" ref="K7:K8" si="1">J7*G7</f>
        <v>39.4</v>
      </c>
    </row>
    <row r="8" spans="1:11" x14ac:dyDescent="0.45">
      <c r="A8" t="s">
        <v>12</v>
      </c>
      <c r="B8" t="s">
        <v>32</v>
      </c>
      <c r="C8">
        <v>47</v>
      </c>
      <c r="D8">
        <v>15.25</v>
      </c>
      <c r="E8">
        <v>3.5</v>
      </c>
      <c r="F8" s="4">
        <f t="shared" ref="F8" si="2">C8*D8/144</f>
        <v>4.9774305555555554</v>
      </c>
      <c r="G8">
        <v>7.5</v>
      </c>
      <c r="H8" s="3">
        <f>Sheet1!J19</f>
        <v>0.81926298157453925</v>
      </c>
      <c r="I8" s="5">
        <f t="shared" si="0"/>
        <v>30.583684481434947</v>
      </c>
      <c r="J8" s="6">
        <f>Sheet1!L19</f>
        <v>4.3316666666666661</v>
      </c>
      <c r="K8" s="6">
        <f t="shared" si="1"/>
        <v>32.487499999999997</v>
      </c>
    </row>
    <row r="9" spans="1:11" x14ac:dyDescent="0.45">
      <c r="I9" s="5">
        <f>SUM(I5:I8)</f>
        <v>129.00368448143493</v>
      </c>
      <c r="K9" s="7">
        <f>SUM(K5:K8)</f>
        <v>371.83749999999998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F350-418D-405C-A0E6-1A715D8DB750}">
  <dimension ref="A3:S45"/>
  <sheetViews>
    <sheetView tabSelected="1" workbookViewId="0">
      <selection activeCell="A3" sqref="A3"/>
    </sheetView>
  </sheetViews>
  <sheetFormatPr defaultRowHeight="14.25" x14ac:dyDescent="0.45"/>
  <cols>
    <col min="1" max="1" width="36.59765625" customWidth="1"/>
    <col min="2" max="2" width="9.86328125" bestFit="1" customWidth="1"/>
    <col min="4" max="4" width="9.86328125" bestFit="1" customWidth="1"/>
    <col min="5" max="5" width="14.6640625" customWidth="1"/>
    <col min="10" max="10" width="36.06640625" customWidth="1"/>
  </cols>
  <sheetData>
    <row r="3" spans="1:19" x14ac:dyDescent="0.45">
      <c r="A3" t="s">
        <v>87</v>
      </c>
    </row>
    <row r="4" spans="1:19" x14ac:dyDescent="0.45">
      <c r="A4" t="s">
        <v>45</v>
      </c>
      <c r="B4" t="s">
        <v>46</v>
      </c>
      <c r="C4" t="s">
        <v>47</v>
      </c>
      <c r="D4" t="s">
        <v>48</v>
      </c>
      <c r="E4" t="s">
        <v>53</v>
      </c>
      <c r="J4" s="12" t="s">
        <v>90</v>
      </c>
      <c r="K4" s="13"/>
      <c r="L4" s="13"/>
      <c r="M4" s="13"/>
      <c r="N4" s="13"/>
      <c r="O4" s="13"/>
      <c r="P4" s="13"/>
      <c r="Q4" s="13"/>
      <c r="R4" s="13"/>
      <c r="S4" s="13"/>
    </row>
    <row r="5" spans="1:19" x14ac:dyDescent="0.45">
      <c r="A5" t="s">
        <v>52</v>
      </c>
      <c r="B5">
        <v>2</v>
      </c>
      <c r="C5" s="6">
        <f>Sheet1!G23</f>
        <v>99.95</v>
      </c>
      <c r="D5" s="6">
        <f>C5*B5</f>
        <v>199.9</v>
      </c>
      <c r="E5">
        <f>Sheet1!F23</f>
        <v>56.239999999999995</v>
      </c>
      <c r="F5" s="5">
        <f>E5*B5</f>
        <v>112.47999999999999</v>
      </c>
      <c r="J5" s="10"/>
      <c r="K5" s="11" t="s">
        <v>77</v>
      </c>
      <c r="L5" s="11" t="s">
        <v>91</v>
      </c>
      <c r="M5" s="11" t="s">
        <v>92</v>
      </c>
      <c r="N5" s="11" t="s">
        <v>93</v>
      </c>
      <c r="O5" s="11" t="s">
        <v>68</v>
      </c>
      <c r="P5" s="11" t="s">
        <v>99</v>
      </c>
      <c r="Q5" s="11" t="s">
        <v>100</v>
      </c>
      <c r="R5" s="11" t="s">
        <v>101</v>
      </c>
      <c r="S5" s="11" t="s">
        <v>102</v>
      </c>
    </row>
    <row r="6" spans="1:19" x14ac:dyDescent="0.45">
      <c r="A6" t="s">
        <v>65</v>
      </c>
      <c r="B6">
        <v>2</v>
      </c>
      <c r="C6" s="6">
        <f>Sheet1!G25</f>
        <v>200</v>
      </c>
      <c r="D6" s="6">
        <f>C6*B6</f>
        <v>400</v>
      </c>
      <c r="E6">
        <f>Sheet1!F24</f>
        <v>106.24000000000001</v>
      </c>
      <c r="F6" s="5">
        <f>E6*B6</f>
        <v>212.48000000000002</v>
      </c>
      <c r="J6" s="10" t="s">
        <v>94</v>
      </c>
      <c r="K6" s="11">
        <f>SUM(L6:S6)</f>
        <v>12</v>
      </c>
      <c r="L6" s="11">
        <v>2</v>
      </c>
      <c r="M6" s="11">
        <v>2</v>
      </c>
      <c r="N6" s="11">
        <v>2</v>
      </c>
      <c r="O6" s="11">
        <v>2</v>
      </c>
      <c r="P6" s="11">
        <v>1</v>
      </c>
      <c r="Q6" s="11">
        <v>1</v>
      </c>
      <c r="R6" s="11">
        <v>1</v>
      </c>
      <c r="S6" s="11">
        <v>1</v>
      </c>
    </row>
    <row r="7" spans="1:19" x14ac:dyDescent="0.45">
      <c r="A7" t="s">
        <v>49</v>
      </c>
      <c r="B7">
        <v>9</v>
      </c>
      <c r="C7" s="6">
        <f>Sheet1!F12</f>
        <v>8.18</v>
      </c>
      <c r="D7" s="6">
        <f t="shared" ref="D7:D9" si="0">C7*B7</f>
        <v>73.62</v>
      </c>
      <c r="E7">
        <v>0</v>
      </c>
      <c r="F7" s="5">
        <f t="shared" ref="F7:F9" si="1">E7*B7</f>
        <v>0</v>
      </c>
      <c r="J7" s="10" t="s">
        <v>95</v>
      </c>
      <c r="K7" s="11">
        <f>SUM(L7:S7)</f>
        <v>10</v>
      </c>
      <c r="L7" s="11">
        <v>2</v>
      </c>
      <c r="M7" s="11">
        <v>2</v>
      </c>
      <c r="N7" s="11">
        <v>2</v>
      </c>
      <c r="O7" s="11"/>
      <c r="P7" s="11">
        <v>1</v>
      </c>
      <c r="Q7" s="11">
        <v>1</v>
      </c>
      <c r="R7" s="11">
        <v>1</v>
      </c>
      <c r="S7" s="11">
        <v>1</v>
      </c>
    </row>
    <row r="8" spans="1:19" x14ac:dyDescent="0.45">
      <c r="A8" t="s">
        <v>50</v>
      </c>
      <c r="B8">
        <v>16</v>
      </c>
      <c r="C8" s="6">
        <f>Sheet1!L19</f>
        <v>4.3316666666666661</v>
      </c>
      <c r="D8" s="6">
        <f t="shared" si="0"/>
        <v>69.306666666666658</v>
      </c>
      <c r="E8" s="4">
        <f>Sheet1!H19</f>
        <v>4.0758333333333328</v>
      </c>
      <c r="F8" s="5">
        <f t="shared" si="1"/>
        <v>65.213333333333324</v>
      </c>
      <c r="J8" s="10" t="s">
        <v>96</v>
      </c>
      <c r="K8" s="11">
        <f>SUM(L8:S8)</f>
        <v>2</v>
      </c>
      <c r="L8" s="11"/>
      <c r="M8" s="11"/>
      <c r="N8" s="11"/>
      <c r="O8" s="11">
        <v>2</v>
      </c>
      <c r="P8" s="11"/>
      <c r="Q8" s="11"/>
      <c r="R8" s="11"/>
      <c r="S8" s="11"/>
    </row>
    <row r="9" spans="1:19" x14ac:dyDescent="0.45">
      <c r="A9" t="s">
        <v>51</v>
      </c>
      <c r="B9">
        <v>2</v>
      </c>
      <c r="C9" s="6">
        <f>Sheet1!F13</f>
        <v>7.88</v>
      </c>
      <c r="D9" s="6">
        <f t="shared" si="0"/>
        <v>15.76</v>
      </c>
      <c r="E9">
        <v>0</v>
      </c>
      <c r="F9" s="5">
        <f t="shared" si="1"/>
        <v>0</v>
      </c>
      <c r="J9" s="10" t="s">
        <v>97</v>
      </c>
      <c r="K9" s="11">
        <f>SUM(L9:S9)</f>
        <v>36</v>
      </c>
      <c r="L9" s="11">
        <v>9</v>
      </c>
      <c r="M9" s="11">
        <v>9</v>
      </c>
      <c r="N9" s="11">
        <v>9</v>
      </c>
      <c r="O9" s="11">
        <v>9</v>
      </c>
      <c r="P9" s="11"/>
      <c r="Q9" s="11"/>
      <c r="R9" s="11"/>
      <c r="S9" s="11"/>
    </row>
    <row r="10" spans="1:19" x14ac:dyDescent="0.45">
      <c r="D10" s="7">
        <f>SUM(D5:D9)</f>
        <v>758.58666666666659</v>
      </c>
      <c r="F10" s="5">
        <f>SUM(F5:F9)</f>
        <v>390.17333333333335</v>
      </c>
      <c r="J10" s="10" t="s">
        <v>98</v>
      </c>
      <c r="K10" s="11">
        <f>SUM(L10:S10)</f>
        <v>28</v>
      </c>
      <c r="L10" s="11">
        <v>2</v>
      </c>
      <c r="M10" s="11">
        <v>2</v>
      </c>
      <c r="N10" s="11">
        <v>2</v>
      </c>
      <c r="O10" s="11">
        <v>2</v>
      </c>
      <c r="P10" s="11">
        <v>5</v>
      </c>
      <c r="Q10" s="11">
        <v>5</v>
      </c>
      <c r="R10" s="11">
        <v>5</v>
      </c>
      <c r="S10" s="11">
        <v>5</v>
      </c>
    </row>
    <row r="11" spans="1:19" x14ac:dyDescent="0.45">
      <c r="J11" s="10" t="s">
        <v>50</v>
      </c>
      <c r="K11" s="11">
        <f>SUM(L11:S11)</f>
        <v>94</v>
      </c>
      <c r="L11" s="11">
        <v>16</v>
      </c>
      <c r="M11" s="11">
        <v>16</v>
      </c>
      <c r="N11" s="11">
        <v>16</v>
      </c>
      <c r="O11" s="11">
        <v>16</v>
      </c>
      <c r="P11" s="11">
        <v>7.5</v>
      </c>
      <c r="Q11" s="11">
        <v>7.5</v>
      </c>
      <c r="R11" s="11">
        <v>7.5</v>
      </c>
      <c r="S11" s="11">
        <v>7.5</v>
      </c>
    </row>
    <row r="12" spans="1:19" x14ac:dyDescent="0.45">
      <c r="J12" s="10" t="s">
        <v>103</v>
      </c>
      <c r="K12" s="11">
        <f>INT(K11/12)+1</f>
        <v>8</v>
      </c>
      <c r="L12" s="11"/>
      <c r="M12" s="11"/>
      <c r="N12" s="11"/>
      <c r="O12" s="11"/>
      <c r="P12" s="11"/>
      <c r="Q12" s="11"/>
      <c r="R12" s="11"/>
      <c r="S12" s="11"/>
    </row>
    <row r="15" spans="1:19" x14ac:dyDescent="0.45">
      <c r="A15" t="s">
        <v>73</v>
      </c>
      <c r="B15" t="s">
        <v>21</v>
      </c>
      <c r="C15" t="s">
        <v>76</v>
      </c>
      <c r="D15" t="s">
        <v>77</v>
      </c>
    </row>
    <row r="16" spans="1:19" x14ac:dyDescent="0.45">
      <c r="A16" t="s">
        <v>74</v>
      </c>
      <c r="B16">
        <v>6</v>
      </c>
      <c r="C16">
        <v>190</v>
      </c>
      <c r="D16" s="6">
        <f>C16*B16</f>
        <v>1140</v>
      </c>
    </row>
    <row r="17" spans="1:6" x14ac:dyDescent="0.45">
      <c r="A17" t="s">
        <v>75</v>
      </c>
      <c r="B17">
        <v>12</v>
      </c>
      <c r="C17">
        <v>15</v>
      </c>
      <c r="D17" s="6">
        <f>C17*B17</f>
        <v>180</v>
      </c>
    </row>
    <row r="18" spans="1:6" x14ac:dyDescent="0.45">
      <c r="D18" s="7">
        <f>SUM(D16:D17)</f>
        <v>1320</v>
      </c>
    </row>
    <row r="22" spans="1:6" x14ac:dyDescent="0.45">
      <c r="A22" t="s">
        <v>68</v>
      </c>
    </row>
    <row r="23" spans="1:6" x14ac:dyDescent="0.45">
      <c r="A23" t="s">
        <v>45</v>
      </c>
      <c r="B23" t="s">
        <v>46</v>
      </c>
      <c r="C23" t="s">
        <v>47</v>
      </c>
      <c r="D23" t="s">
        <v>48</v>
      </c>
      <c r="E23" t="s">
        <v>53</v>
      </c>
    </row>
    <row r="24" spans="1:6" x14ac:dyDescent="0.45">
      <c r="A24" t="s">
        <v>52</v>
      </c>
      <c r="B24">
        <v>2</v>
      </c>
      <c r="C24" s="6">
        <f>Sheet1!G23</f>
        <v>99.95</v>
      </c>
      <c r="D24" s="6">
        <f>C24*B24</f>
        <v>199.9</v>
      </c>
      <c r="E24">
        <f>Sheet1!F42</f>
        <v>0</v>
      </c>
      <c r="F24" s="5">
        <f>E24*B24</f>
        <v>0</v>
      </c>
    </row>
    <row r="25" spans="1:6" x14ac:dyDescent="0.45">
      <c r="A25" t="s">
        <v>66</v>
      </c>
      <c r="B25">
        <v>2</v>
      </c>
      <c r="C25" s="6">
        <f>Sheet1!G24</f>
        <v>290</v>
      </c>
      <c r="D25" s="6">
        <f>C25*B25</f>
        <v>580</v>
      </c>
      <c r="E25">
        <f>Sheet1!F43</f>
        <v>0</v>
      </c>
      <c r="F25" s="5">
        <f>E25*B25</f>
        <v>0</v>
      </c>
    </row>
    <row r="26" spans="1:6" x14ac:dyDescent="0.45">
      <c r="A26" t="s">
        <v>49</v>
      </c>
      <c r="B26">
        <v>9</v>
      </c>
      <c r="C26" s="6">
        <f>Sheet1!F12</f>
        <v>8.18</v>
      </c>
      <c r="D26" s="6">
        <f t="shared" ref="D26:D28" si="2">C26*B26</f>
        <v>73.62</v>
      </c>
      <c r="E26">
        <v>0</v>
      </c>
      <c r="F26" s="5">
        <f t="shared" ref="F26:F28" si="3">E26*B26</f>
        <v>0</v>
      </c>
    </row>
    <row r="27" spans="1:6" x14ac:dyDescent="0.45">
      <c r="A27" t="s">
        <v>50</v>
      </c>
      <c r="B27">
        <v>16</v>
      </c>
      <c r="C27" s="6">
        <f>Sheet1!L19</f>
        <v>4.3316666666666661</v>
      </c>
      <c r="D27" s="6">
        <f t="shared" si="2"/>
        <v>69.306666666666658</v>
      </c>
      <c r="E27" s="4">
        <f>Sheet1!H38</f>
        <v>0</v>
      </c>
      <c r="F27" s="5">
        <f t="shared" si="3"/>
        <v>0</v>
      </c>
    </row>
    <row r="28" spans="1:6" x14ac:dyDescent="0.45">
      <c r="A28" t="s">
        <v>51</v>
      </c>
      <c r="B28">
        <v>2</v>
      </c>
      <c r="C28" s="6">
        <f>Sheet1!F13</f>
        <v>7.88</v>
      </c>
      <c r="D28" s="6">
        <f t="shared" si="2"/>
        <v>15.76</v>
      </c>
      <c r="E28">
        <v>0</v>
      </c>
      <c r="F28" s="5">
        <f t="shared" si="3"/>
        <v>0</v>
      </c>
    </row>
    <row r="29" spans="1:6" x14ac:dyDescent="0.45">
      <c r="D29" s="7">
        <f>SUM(D24:D28)</f>
        <v>938.58666666666659</v>
      </c>
      <c r="F29" s="5">
        <f>SUM(F24:F28)</f>
        <v>0</v>
      </c>
    </row>
    <row r="32" spans="1:6" x14ac:dyDescent="0.45">
      <c r="A32" t="s">
        <v>88</v>
      </c>
      <c r="B32" t="s">
        <v>21</v>
      </c>
      <c r="C32" t="s">
        <v>76</v>
      </c>
      <c r="D32" t="s">
        <v>77</v>
      </c>
    </row>
    <row r="33" spans="1:4" x14ac:dyDescent="0.45">
      <c r="A33" t="s">
        <v>78</v>
      </c>
      <c r="B33">
        <v>4</v>
      </c>
      <c r="C33" s="7">
        <f>'4x9 Door'!K9</f>
        <v>371.83749999999998</v>
      </c>
      <c r="D33" s="7">
        <f>B33*C33</f>
        <v>1487.35</v>
      </c>
    </row>
    <row r="34" spans="1:4" x14ac:dyDescent="0.45">
      <c r="A34" t="s">
        <v>23</v>
      </c>
      <c r="B34">
        <v>12</v>
      </c>
      <c r="C34" s="7">
        <v>20</v>
      </c>
      <c r="D34" s="7">
        <f>B34*C34</f>
        <v>240</v>
      </c>
    </row>
    <row r="35" spans="1:4" x14ac:dyDescent="0.45">
      <c r="A35" t="s">
        <v>89</v>
      </c>
      <c r="B35">
        <v>4</v>
      </c>
      <c r="C35">
        <v>12</v>
      </c>
      <c r="D35" s="7">
        <f>B35*C35</f>
        <v>48</v>
      </c>
    </row>
    <row r="36" spans="1:4" x14ac:dyDescent="0.45">
      <c r="D36" s="7">
        <f>SUM(D33:D35)</f>
        <v>1775.35</v>
      </c>
    </row>
    <row r="38" spans="1:4" x14ac:dyDescent="0.45">
      <c r="A38" t="s">
        <v>67</v>
      </c>
    </row>
    <row r="39" spans="1:4" x14ac:dyDescent="0.45">
      <c r="A39" t="s">
        <v>68</v>
      </c>
      <c r="B39" s="7">
        <f>D29</f>
        <v>938.58666666666659</v>
      </c>
    </row>
    <row r="40" spans="1:4" x14ac:dyDescent="0.45">
      <c r="A40" t="s">
        <v>69</v>
      </c>
      <c r="B40" s="7">
        <f>D10</f>
        <v>758.58666666666659</v>
      </c>
    </row>
    <row r="41" spans="1:4" x14ac:dyDescent="0.45">
      <c r="A41" t="s">
        <v>70</v>
      </c>
      <c r="B41" s="7">
        <f>D10</f>
        <v>758.58666666666659</v>
      </c>
    </row>
    <row r="42" spans="1:4" x14ac:dyDescent="0.45">
      <c r="A42" t="s">
        <v>71</v>
      </c>
      <c r="B42" s="7">
        <f>D10</f>
        <v>758.58666666666659</v>
      </c>
    </row>
    <row r="43" spans="1:4" x14ac:dyDescent="0.45">
      <c r="A43" t="s">
        <v>72</v>
      </c>
      <c r="B43" s="7">
        <f>D18</f>
        <v>1320</v>
      </c>
    </row>
    <row r="44" spans="1:4" x14ac:dyDescent="0.45">
      <c r="A44" t="s">
        <v>78</v>
      </c>
      <c r="B44" s="7">
        <f>D36</f>
        <v>1775.35</v>
      </c>
    </row>
    <row r="45" spans="1:4" x14ac:dyDescent="0.45">
      <c r="A45" t="s">
        <v>77</v>
      </c>
      <c r="B45" s="7">
        <f>SUM(B39:B44)</f>
        <v>6309.6966666666667</v>
      </c>
    </row>
  </sheetData>
  <mergeCells count="1">
    <mergeCell ref="J4:S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C3B76-1ADC-40AE-803B-1C8A5A229B21}">
  <dimension ref="A1:H7"/>
  <sheetViews>
    <sheetView workbookViewId="0">
      <selection activeCell="G6" sqref="G6"/>
    </sheetView>
  </sheetViews>
  <sheetFormatPr defaultRowHeight="14.25" x14ac:dyDescent="0.45"/>
  <cols>
    <col min="1" max="1" width="20.19921875" customWidth="1"/>
    <col min="3" max="3" width="10.59765625" customWidth="1"/>
    <col min="4" max="5" width="14.1328125" customWidth="1"/>
  </cols>
  <sheetData>
    <row r="1" spans="1:8" x14ac:dyDescent="0.45">
      <c r="A1" t="s">
        <v>55</v>
      </c>
    </row>
    <row r="5" spans="1:8" x14ac:dyDescent="0.45">
      <c r="A5" t="s">
        <v>56</v>
      </c>
      <c r="C5" t="s">
        <v>59</v>
      </c>
      <c r="D5" t="s">
        <v>61</v>
      </c>
      <c r="E5" t="s">
        <v>62</v>
      </c>
      <c r="F5" t="s">
        <v>60</v>
      </c>
      <c r="G5" t="s">
        <v>64</v>
      </c>
      <c r="H5" t="s">
        <v>63</v>
      </c>
    </row>
    <row r="6" spans="1:8" x14ac:dyDescent="0.45">
      <c r="A6" t="s">
        <v>57</v>
      </c>
      <c r="B6">
        <v>3.4000000000000002E-2</v>
      </c>
      <c r="C6">
        <f>3*B6</f>
        <v>0.10200000000000001</v>
      </c>
      <c r="D6" s="8">
        <f>INT(C6/(1/32))</f>
        <v>3</v>
      </c>
      <c r="E6" s="8">
        <f>C6*25.4</f>
        <v>2.5908000000000002</v>
      </c>
      <c r="F6">
        <f>B6+B7+1.5*C6</f>
        <v>0.18700000000000003</v>
      </c>
      <c r="G6" s="9">
        <f>F6*16</f>
        <v>2.9920000000000004</v>
      </c>
      <c r="H6">
        <f>INT((4/25.4)/(1/32))</f>
        <v>5</v>
      </c>
    </row>
    <row r="7" spans="1:8" x14ac:dyDescent="0.45">
      <c r="A7" t="s">
        <v>58</v>
      </c>
      <c r="B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4x9 Door</vt:lpstr>
      <vt:lpstr>8ft_x_10ft_panels</vt:lpstr>
      <vt:lpstr>Rivet Sizes and QTY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2021-07-21T10:22:14Z</dcterms:created>
  <dcterms:modified xsi:type="dcterms:W3CDTF">2021-07-23T12:20:56Z</dcterms:modified>
</cp:coreProperties>
</file>