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GitHub\Tube_Frame_Printer\Gears\"/>
    </mc:Choice>
  </mc:AlternateContent>
  <xr:revisionPtr revIDLastSave="0" documentId="13_ncr:1_{3A508297-6382-413F-9FE1-8F3722A23CFA}" xr6:coauthVersionLast="36" xr6:coauthVersionMax="36" xr10:uidLastSave="{00000000-0000-0000-0000-000000000000}"/>
  <bookViews>
    <workbookView xWindow="0" yWindow="1200" windowWidth="28800" windowHeight="12383" activeTab="2" xr2:uid="{6BBA6CB6-145E-4CA8-998B-9EBE8A47EFC2}"/>
  </bookViews>
  <sheets>
    <sheet name="Sheet1" sheetId="1" r:id="rId1"/>
    <sheet name="Speed Calcs Teknic Mtrs" sheetId="2" r:id="rId2"/>
    <sheet name="Pulley Lift Capacity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5" i="3" l="1"/>
  <c r="N4" i="3"/>
  <c r="N3" i="3"/>
  <c r="N2" i="3"/>
  <c r="L5" i="3"/>
  <c r="L4" i="3"/>
  <c r="L3" i="3"/>
  <c r="L2" i="3"/>
  <c r="I3" i="3"/>
  <c r="K3" i="3" s="1"/>
  <c r="H3" i="3"/>
  <c r="J3" i="3" s="1"/>
  <c r="H4" i="3"/>
  <c r="I4" i="3"/>
  <c r="J4" i="3"/>
  <c r="K4" i="3"/>
  <c r="N6" i="2"/>
  <c r="P6" i="2" s="1"/>
  <c r="K6" i="2"/>
  <c r="I6" i="2"/>
  <c r="G6" i="2"/>
  <c r="E6" i="2"/>
  <c r="N5" i="2"/>
  <c r="K5" i="2"/>
  <c r="I5" i="2"/>
  <c r="Q5" i="2" s="1"/>
  <c r="G5" i="2"/>
  <c r="P5" i="2" s="1"/>
  <c r="E5" i="2"/>
  <c r="O5" i="2" s="1"/>
  <c r="I5" i="3"/>
  <c r="K5" i="3" s="1"/>
  <c r="H5" i="3"/>
  <c r="J5" i="3" s="1"/>
  <c r="I2" i="3"/>
  <c r="K2" i="3" s="1"/>
  <c r="H2" i="3"/>
  <c r="J2" i="3" s="1"/>
  <c r="Q3" i="2"/>
  <c r="Q2" i="2"/>
  <c r="I4" i="2"/>
  <c r="I3" i="2"/>
  <c r="I2" i="2"/>
  <c r="K2" i="2"/>
  <c r="N4" i="2"/>
  <c r="K4" i="2"/>
  <c r="G4" i="2"/>
  <c r="E4" i="2"/>
  <c r="O4" i="2" s="1"/>
  <c r="N3" i="2"/>
  <c r="K3" i="2"/>
  <c r="G3" i="2"/>
  <c r="P3" i="2" s="1"/>
  <c r="E3" i="2"/>
  <c r="O3" i="2" s="1"/>
  <c r="E2" i="2"/>
  <c r="G2" i="2"/>
  <c r="N2" i="2"/>
  <c r="Q6" i="2" l="1"/>
  <c r="O6" i="2"/>
  <c r="Q4" i="2"/>
  <c r="P4" i="2"/>
  <c r="O2" i="2"/>
  <c r="P2" i="2"/>
  <c r="G3" i="1"/>
  <c r="G2" i="1"/>
  <c r="C6" i="1"/>
  <c r="D6" i="1" s="1"/>
  <c r="C5" i="1"/>
  <c r="D5" i="1" s="1"/>
</calcChain>
</file>

<file path=xl/sharedStrings.xml><?xml version="1.0" encoding="utf-8"?>
<sst xmlns="http://schemas.openxmlformats.org/spreadsheetml/2006/main" count="55" uniqueCount="43">
  <si>
    <t>Pitch (in)</t>
  </si>
  <si>
    <t>Dia (in)</t>
  </si>
  <si>
    <t>Circ (in)</t>
  </si>
  <si>
    <t>No. Teeth</t>
  </si>
  <si>
    <t>Pi</t>
  </si>
  <si>
    <t>Imp (in)</t>
  </si>
  <si>
    <t>Metric (mm)</t>
  </si>
  <si>
    <t>Model Number</t>
  </si>
  <si>
    <t>Gear Red
(xx-&gt;1)</t>
  </si>
  <si>
    <t>Pulley Ratio
(xx-&gt;1)</t>
  </si>
  <si>
    <t>Combined
Reduction
(xx-&gt;1)</t>
  </si>
  <si>
    <t>Output
Shaft
Speed
(rpm)</t>
  </si>
  <si>
    <t>Input
Freq
(Hz)</t>
  </si>
  <si>
    <t>Steps
per
Rev</t>
  </si>
  <si>
    <t>Max
Cont Speed
(RPM)</t>
  </si>
  <si>
    <t>Cont
Torque
(in-oz)</t>
  </si>
  <si>
    <t>Cont Torque
(ft-lbs)</t>
  </si>
  <si>
    <t>Actual
Speed
(rpm)</t>
  </si>
  <si>
    <t>Max
Freq
Input
(Hz)</t>
  </si>
  <si>
    <t>CPM-SDSK-3441S-ELS</t>
  </si>
  <si>
    <t>Peak
Torque
(ft-lbs)</t>
  </si>
  <si>
    <t>Peak
Torque
(in-oz)</t>
  </si>
  <si>
    <t>Peak Output
Shaft
Torque
(ft-lbs)</t>
  </si>
  <si>
    <t>Output
Shaft
Torque
(ft-lbs)</t>
  </si>
  <si>
    <t>CPM-SDHP-2346P-ELS</t>
  </si>
  <si>
    <t>Pulley model</t>
  </si>
  <si>
    <t>Pitch
Dia
(in)</t>
  </si>
  <si>
    <t>Cont
Torque
(ft-lbs)</t>
  </si>
  <si>
    <t>Peak
Lift
(Kgs)</t>
  </si>
  <si>
    <t>Cont
Lift
(Kgs)</t>
  </si>
  <si>
    <t>Peak
Lift
(lbs)</t>
  </si>
  <si>
    <t>Cont
Lift
(lbs)</t>
  </si>
  <si>
    <t>McMaster, 6495K109, L-series</t>
  </si>
  <si>
    <t>Cost $</t>
  </si>
  <si>
    <t>Cost $ Qty 1</t>
  </si>
  <si>
    <t>McMaster, 6495K15, L-series</t>
  </si>
  <si>
    <t>Motor</t>
  </si>
  <si>
    <t>Gearbox?</t>
  </si>
  <si>
    <t>N</t>
  </si>
  <si>
    <t>Y</t>
  </si>
  <si>
    <t>Shaft Speed
(rpms)</t>
  </si>
  <si>
    <t>Belt
Speed
(in/min)</t>
  </si>
  <si>
    <t>Pulley
Circ
(in/rev)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</si>
</sst>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0.000"/>
    <numFmt numFmtId="165" formatCode="0.0000"/>
    <numFmt numFmtId="166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">
    <xf numFmtId="0" fontId="0" fillId="0" borderId="0" xfId="0"/>
    <xf numFmtId="164" fontId="0" fillId="0" borderId="0" xfId="0" applyNumberFormat="1"/>
    <xf numFmtId="2" fontId="0" fillId="0" borderId="0" xfId="0" applyNumberFormat="1"/>
    <xf numFmtId="0" fontId="0" fillId="0" borderId="0" xfId="0" applyAlignment="1">
      <alignment wrapText="1"/>
    </xf>
    <xf numFmtId="165" fontId="0" fillId="0" borderId="0" xfId="0" applyNumberFormat="1"/>
    <xf numFmtId="166" fontId="0" fillId="0" borderId="0" xfId="0" applyNumberFormat="1"/>
    <xf numFmtId="1" fontId="0" fillId="0" borderId="0" xfId="0" applyNumberFormat="1"/>
    <xf numFmtId="44" fontId="0" fillId="0" borderId="0" xfId="1" applyFont="1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0B951-4C18-4FF3-A094-02D85E07D67E}">
  <dimension ref="A1:G6"/>
  <sheetViews>
    <sheetView workbookViewId="0">
      <selection activeCell="B7" sqref="B7"/>
    </sheetView>
  </sheetViews>
  <sheetFormatPr defaultRowHeight="14.25" x14ac:dyDescent="0.45"/>
  <sheetData>
    <row r="1" spans="1:7" x14ac:dyDescent="0.45">
      <c r="A1" t="s">
        <v>4</v>
      </c>
      <c r="B1">
        <v>3.1415899999999999</v>
      </c>
      <c r="F1" t="s">
        <v>5</v>
      </c>
      <c r="G1" t="s">
        <v>6</v>
      </c>
    </row>
    <row r="2" spans="1:7" x14ac:dyDescent="0.45">
      <c r="F2">
        <v>0.2</v>
      </c>
      <c r="G2">
        <f>F2*25.4</f>
        <v>5.08</v>
      </c>
    </row>
    <row r="3" spans="1:7" x14ac:dyDescent="0.45">
      <c r="F3">
        <v>0.1</v>
      </c>
      <c r="G3">
        <f>F3*25.4</f>
        <v>2.54</v>
      </c>
    </row>
    <row r="4" spans="1:7" x14ac:dyDescent="0.45">
      <c r="A4" t="s">
        <v>0</v>
      </c>
      <c r="B4" t="s">
        <v>1</v>
      </c>
      <c r="C4" t="s">
        <v>2</v>
      </c>
      <c r="D4" t="s">
        <v>3</v>
      </c>
    </row>
    <row r="5" spans="1:7" x14ac:dyDescent="0.45">
      <c r="A5">
        <v>0.2</v>
      </c>
      <c r="B5">
        <v>1.91</v>
      </c>
      <c r="C5" s="1">
        <f>B5*$B$1</f>
        <v>6.0004368999999995</v>
      </c>
      <c r="D5" s="2">
        <f>C5/A5</f>
        <v>30.002184499999995</v>
      </c>
    </row>
    <row r="6" spans="1:7" x14ac:dyDescent="0.45">
      <c r="A6">
        <v>0.2</v>
      </c>
      <c r="B6">
        <v>3.8197000000000001</v>
      </c>
      <c r="C6" s="1">
        <f>B6*$B$1</f>
        <v>11.999931323</v>
      </c>
      <c r="D6" s="2">
        <f>C6/A6</f>
        <v>59.999656614999999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131CB-A231-466C-89C6-600E70A90244}">
  <dimension ref="A1:Q6"/>
  <sheetViews>
    <sheetView workbookViewId="0">
      <selection activeCell="O6" sqref="O6"/>
    </sheetView>
  </sheetViews>
  <sheetFormatPr defaultRowHeight="14.25" x14ac:dyDescent="0.45"/>
  <cols>
    <col min="1" max="1" width="29.06640625" customWidth="1"/>
    <col min="2" max="2" width="12.1328125" customWidth="1"/>
    <col min="3" max="9" width="9.86328125" customWidth="1"/>
    <col min="10" max="11" width="12.265625" customWidth="1"/>
    <col min="17" max="17" width="11.265625" customWidth="1"/>
  </cols>
  <sheetData>
    <row r="1" spans="1:17" ht="57" x14ac:dyDescent="0.45">
      <c r="A1" t="s">
        <v>7</v>
      </c>
      <c r="B1" t="s">
        <v>34</v>
      </c>
      <c r="C1" s="3" t="s">
        <v>12</v>
      </c>
      <c r="D1" s="3" t="s">
        <v>13</v>
      </c>
      <c r="E1" s="3" t="s">
        <v>17</v>
      </c>
      <c r="F1" s="3" t="s">
        <v>15</v>
      </c>
      <c r="G1" s="3" t="s">
        <v>16</v>
      </c>
      <c r="H1" s="3" t="s">
        <v>21</v>
      </c>
      <c r="I1" s="3" t="s">
        <v>20</v>
      </c>
      <c r="J1" s="3" t="s">
        <v>14</v>
      </c>
      <c r="K1" s="3" t="s">
        <v>18</v>
      </c>
      <c r="L1" s="3" t="s">
        <v>8</v>
      </c>
      <c r="M1" s="3" t="s">
        <v>9</v>
      </c>
      <c r="N1" s="3" t="s">
        <v>10</v>
      </c>
      <c r="O1" s="3" t="s">
        <v>11</v>
      </c>
      <c r="P1" s="3" t="s">
        <v>23</v>
      </c>
      <c r="Q1" s="3" t="s">
        <v>22</v>
      </c>
    </row>
    <row r="2" spans="1:17" x14ac:dyDescent="0.45">
      <c r="A2" t="s">
        <v>19</v>
      </c>
      <c r="B2" s="7">
        <v>506</v>
      </c>
      <c r="C2">
        <v>9333</v>
      </c>
      <c r="D2">
        <v>800</v>
      </c>
      <c r="E2">
        <f>C2*60/D2</f>
        <v>699.97500000000002</v>
      </c>
      <c r="F2">
        <v>479</v>
      </c>
      <c r="G2" s="4">
        <f>F2*0.0052083333474261</f>
        <v>2.4947916734171018</v>
      </c>
      <c r="H2" s="4">
        <v>1844</v>
      </c>
      <c r="I2" s="4">
        <f>H2*0.0052083333474261</f>
        <v>9.6041666926537275</v>
      </c>
      <c r="J2">
        <v>700</v>
      </c>
      <c r="K2" s="6">
        <f>J2/60*D2</f>
        <v>9333.3333333333321</v>
      </c>
      <c r="L2">
        <v>1</v>
      </c>
      <c r="M2">
        <v>2</v>
      </c>
      <c r="N2">
        <f>L2*M2</f>
        <v>2</v>
      </c>
      <c r="O2" s="2">
        <f>E2/N2</f>
        <v>349.98750000000001</v>
      </c>
      <c r="P2" s="2">
        <f>G2*N2</f>
        <v>4.9895833468342037</v>
      </c>
      <c r="Q2" s="2">
        <f>I2*N2</f>
        <v>19.208333385307455</v>
      </c>
    </row>
    <row r="3" spans="1:17" x14ac:dyDescent="0.45">
      <c r="A3" t="s">
        <v>19</v>
      </c>
      <c r="B3" s="7">
        <v>506</v>
      </c>
      <c r="C3">
        <v>9333</v>
      </c>
      <c r="D3">
        <v>800</v>
      </c>
      <c r="E3">
        <f>C3*60/D3</f>
        <v>699.97500000000002</v>
      </c>
      <c r="F3">
        <v>479</v>
      </c>
      <c r="G3" s="4">
        <f>F3*0.0052083333474261</f>
        <v>2.4947916734171018</v>
      </c>
      <c r="H3" s="4">
        <v>1844</v>
      </c>
      <c r="I3" s="4">
        <f t="shared" ref="I3:I6" si="0">H3*0.0052083333474261</f>
        <v>9.6041666926537275</v>
      </c>
      <c r="J3">
        <v>700</v>
      </c>
      <c r="K3" s="6">
        <f>J3/60*D3</f>
        <v>9333.3333333333321</v>
      </c>
      <c r="L3">
        <v>30</v>
      </c>
      <c r="M3">
        <v>2</v>
      </c>
      <c r="N3">
        <f>L3*M3</f>
        <v>60</v>
      </c>
      <c r="O3" s="2">
        <f>E3/N3</f>
        <v>11.66625</v>
      </c>
      <c r="P3" s="2">
        <f>G3*N3</f>
        <v>149.6875004050261</v>
      </c>
      <c r="Q3" s="2">
        <f t="shared" ref="Q3:Q4" si="1">I3*N3</f>
        <v>576.25000155922362</v>
      </c>
    </row>
    <row r="4" spans="1:17" x14ac:dyDescent="0.45">
      <c r="A4" t="s">
        <v>24</v>
      </c>
      <c r="B4" s="7">
        <v>645</v>
      </c>
      <c r="C4">
        <v>46667</v>
      </c>
      <c r="D4">
        <v>800</v>
      </c>
      <c r="E4">
        <f>C4*60/D4</f>
        <v>3500.0250000000001</v>
      </c>
      <c r="F4">
        <v>104</v>
      </c>
      <c r="G4" s="4">
        <f>F4*0.0052083333474261</f>
        <v>0.54166666813231434</v>
      </c>
      <c r="H4" s="4">
        <v>621</v>
      </c>
      <c r="I4" s="4">
        <f t="shared" si="0"/>
        <v>3.2343750087516079</v>
      </c>
      <c r="J4">
        <v>3500</v>
      </c>
      <c r="K4" s="6">
        <f>J4/60*D4</f>
        <v>46666.666666666672</v>
      </c>
      <c r="L4">
        <v>1</v>
      </c>
      <c r="M4">
        <v>2</v>
      </c>
      <c r="N4">
        <f>L4*M4</f>
        <v>2</v>
      </c>
      <c r="O4" s="2">
        <f>E4/N4</f>
        <v>1750.0125</v>
      </c>
      <c r="P4" s="2">
        <f>G4*N4</f>
        <v>1.0833333362646287</v>
      </c>
      <c r="Q4" s="2">
        <f t="shared" si="1"/>
        <v>6.4687500175032158</v>
      </c>
    </row>
    <row r="5" spans="1:17" x14ac:dyDescent="0.45">
      <c r="A5" t="s">
        <v>24</v>
      </c>
      <c r="B5" s="7">
        <v>645</v>
      </c>
      <c r="C5">
        <v>46667</v>
      </c>
      <c r="D5">
        <v>800</v>
      </c>
      <c r="E5">
        <f>C5*60/D5</f>
        <v>3500.0250000000001</v>
      </c>
      <c r="F5">
        <v>104</v>
      </c>
      <c r="G5" s="4">
        <f>F5*0.0052083333474261</f>
        <v>0.54166666813231434</v>
      </c>
      <c r="H5" s="4">
        <v>621</v>
      </c>
      <c r="I5" s="4">
        <f t="shared" si="0"/>
        <v>3.2343750087516079</v>
      </c>
      <c r="J5">
        <v>3500</v>
      </c>
      <c r="K5" s="6">
        <f>J5/60*D5</f>
        <v>46666.666666666672</v>
      </c>
      <c r="L5">
        <v>30</v>
      </c>
      <c r="M5">
        <v>2</v>
      </c>
      <c r="N5">
        <f>L5*M5</f>
        <v>60</v>
      </c>
      <c r="O5" s="2">
        <f>E5/N5</f>
        <v>58.333750000000002</v>
      </c>
      <c r="P5" s="2">
        <f>G5*N5</f>
        <v>32.500000087938858</v>
      </c>
      <c r="Q5" s="2">
        <f t="shared" ref="Q5" si="2">I5*N5</f>
        <v>194.06250052509648</v>
      </c>
    </row>
    <row r="6" spans="1:17" x14ac:dyDescent="0.45">
      <c r="A6" t="s">
        <v>24</v>
      </c>
      <c r="B6" s="7">
        <v>645</v>
      </c>
      <c r="C6">
        <v>46667</v>
      </c>
      <c r="D6">
        <v>800</v>
      </c>
      <c r="E6">
        <f>C6*60/D6</f>
        <v>3500.0250000000001</v>
      </c>
      <c r="F6">
        <v>104</v>
      </c>
      <c r="G6" s="4">
        <f>F6*0.0052083333474261</f>
        <v>0.54166666813231434</v>
      </c>
      <c r="H6" s="4">
        <v>621</v>
      </c>
      <c r="I6" s="4">
        <f t="shared" si="0"/>
        <v>3.2343750087516079</v>
      </c>
      <c r="J6">
        <v>3500</v>
      </c>
      <c r="K6" s="6">
        <f>J6/60*D6</f>
        <v>46666.666666666672</v>
      </c>
      <c r="L6">
        <v>30</v>
      </c>
      <c r="M6">
        <v>1</v>
      </c>
      <c r="N6">
        <f>L6*M6</f>
        <v>30</v>
      </c>
      <c r="O6" s="2">
        <f>E6/N6</f>
        <v>116.6675</v>
      </c>
      <c r="P6" s="2">
        <f>G6*N6</f>
        <v>16.250000043969429</v>
      </c>
      <c r="Q6" s="2">
        <f t="shared" ref="Q6" si="3">I6*N6</f>
        <v>97.031250262548241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0D8DA-44C0-4873-9829-69F67EFF7F74}">
  <dimension ref="A1:S13"/>
  <sheetViews>
    <sheetView tabSelected="1" workbookViewId="0">
      <selection activeCell="N5" sqref="N5"/>
    </sheetView>
  </sheetViews>
  <sheetFormatPr defaultRowHeight="14.25" x14ac:dyDescent="0.45"/>
  <cols>
    <col min="1" max="1" width="26.46484375" customWidth="1"/>
    <col min="2" max="2" width="10.86328125" customWidth="1"/>
    <col min="4" max="4" width="17.73046875" bestFit="1" customWidth="1"/>
    <col min="5" max="5" width="8.19921875" style="9" bestFit="1" customWidth="1"/>
    <col min="8" max="8" width="9.19921875" bestFit="1" customWidth="1"/>
    <col min="9" max="9" width="10.19921875" bestFit="1" customWidth="1"/>
    <col min="10" max="11" width="9.19921875" bestFit="1" customWidth="1"/>
    <col min="12" max="12" width="9.19921875" customWidth="1"/>
    <col min="14" max="14" width="10.19921875" bestFit="1" customWidth="1"/>
  </cols>
  <sheetData>
    <row r="1" spans="1:19" ht="42.75" x14ac:dyDescent="0.45">
      <c r="A1" t="s">
        <v>25</v>
      </c>
      <c r="B1" t="s">
        <v>33</v>
      </c>
      <c r="C1" s="3" t="s">
        <v>26</v>
      </c>
      <c r="D1" s="3" t="s">
        <v>36</v>
      </c>
      <c r="E1" s="8" t="s">
        <v>37</v>
      </c>
      <c r="F1" s="3" t="s">
        <v>27</v>
      </c>
      <c r="G1" s="3" t="s">
        <v>20</v>
      </c>
      <c r="H1" s="3" t="s">
        <v>31</v>
      </c>
      <c r="I1" s="3" t="s">
        <v>30</v>
      </c>
      <c r="J1" s="3" t="s">
        <v>29</v>
      </c>
      <c r="K1" s="3" t="s">
        <v>28</v>
      </c>
      <c r="L1" s="3" t="s">
        <v>42</v>
      </c>
      <c r="M1" s="3" t="s">
        <v>40</v>
      </c>
      <c r="N1" s="3" t="s">
        <v>41</v>
      </c>
    </row>
    <row r="2" spans="1:19" x14ac:dyDescent="0.45">
      <c r="A2" t="s">
        <v>32</v>
      </c>
      <c r="B2">
        <v>90.65</v>
      </c>
      <c r="C2">
        <v>3.0625</v>
      </c>
      <c r="D2" t="s">
        <v>19</v>
      </c>
      <c r="E2" s="9" t="s">
        <v>38</v>
      </c>
      <c r="F2">
        <v>2.4948000000000001</v>
      </c>
      <c r="G2">
        <v>9.6042000000000005</v>
      </c>
      <c r="H2" s="5">
        <f>F2*12/(C2/2)</f>
        <v>19.551085714285716</v>
      </c>
      <c r="I2" s="5">
        <f>G2*12/(C2/2)</f>
        <v>75.265567346938781</v>
      </c>
      <c r="J2" s="5">
        <f>H2/2.2</f>
        <v>8.8868571428571421</v>
      </c>
      <c r="K2" s="5">
        <f>I2/2.2</f>
        <v>34.211621521335807</v>
      </c>
      <c r="L2" s="5">
        <f>3.14159*C2</f>
        <v>9.6211193749999993</v>
      </c>
      <c r="M2">
        <v>700</v>
      </c>
      <c r="N2" s="6">
        <f>M2*L2</f>
        <v>6734.7835624999998</v>
      </c>
    </row>
    <row r="3" spans="1:19" x14ac:dyDescent="0.45">
      <c r="A3" t="s">
        <v>35</v>
      </c>
      <c r="B3">
        <v>35.53</v>
      </c>
      <c r="C3">
        <v>1.91</v>
      </c>
      <c r="D3" t="s">
        <v>19</v>
      </c>
      <c r="E3" s="9" t="s">
        <v>38</v>
      </c>
      <c r="F3">
        <v>2.4948000000000001</v>
      </c>
      <c r="G3">
        <v>9.6042000000000005</v>
      </c>
      <c r="H3" s="5">
        <f>F3*12/(C3/2)</f>
        <v>31.348272251308906</v>
      </c>
      <c r="I3" s="5">
        <f>G3*12/(C3/2)</f>
        <v>120.68104712041887</v>
      </c>
      <c r="J3" s="5">
        <f>H3/2.2</f>
        <v>14.249214659685865</v>
      </c>
      <c r="K3" s="5">
        <f>I3/2.2</f>
        <v>54.85502141837221</v>
      </c>
      <c r="L3" s="5">
        <f t="shared" ref="L3:L5" si="0">3.14159*C3</f>
        <v>6.0004368999999995</v>
      </c>
      <c r="M3">
        <v>700</v>
      </c>
      <c r="N3" s="6">
        <f t="shared" ref="N3:N5" si="1">M3*L3</f>
        <v>4200.3058299999993</v>
      </c>
    </row>
    <row r="4" spans="1:19" x14ac:dyDescent="0.45">
      <c r="A4" t="s">
        <v>35</v>
      </c>
      <c r="B4">
        <v>35.53</v>
      </c>
      <c r="C4">
        <v>1.91</v>
      </c>
      <c r="D4" t="s">
        <v>24</v>
      </c>
      <c r="E4" s="9" t="s">
        <v>38</v>
      </c>
      <c r="F4">
        <v>0.54169999999999996</v>
      </c>
      <c r="G4">
        <v>3.2343999999999999</v>
      </c>
      <c r="H4" s="5">
        <f>F4*12/(C4/2)</f>
        <v>6.8067015706806275</v>
      </c>
      <c r="I4" s="5">
        <f>G4*12/(C4/2)</f>
        <v>40.641675392670152</v>
      </c>
      <c r="J4" s="5">
        <f>H4/2.2</f>
        <v>3.093955259400285</v>
      </c>
      <c r="K4" s="5">
        <f>I4/2.2</f>
        <v>18.473488814850068</v>
      </c>
      <c r="L4" s="5">
        <f t="shared" si="0"/>
        <v>6.0004368999999995</v>
      </c>
      <c r="M4">
        <v>3500</v>
      </c>
      <c r="N4" s="6">
        <f t="shared" si="1"/>
        <v>21001.529149999998</v>
      </c>
    </row>
    <row r="5" spans="1:19" x14ac:dyDescent="0.45">
      <c r="A5" t="s">
        <v>35</v>
      </c>
      <c r="B5">
        <v>35.53</v>
      </c>
      <c r="C5">
        <v>1.91</v>
      </c>
      <c r="D5" t="s">
        <v>24</v>
      </c>
      <c r="E5" s="9" t="s">
        <v>39</v>
      </c>
      <c r="F5">
        <v>16.25</v>
      </c>
      <c r="G5">
        <v>97.03</v>
      </c>
      <c r="H5" s="5">
        <f>F5*12/(C5/2)</f>
        <v>204.18848167539267</v>
      </c>
      <c r="I5" s="5">
        <f>G5*12/(C5/2)</f>
        <v>1219.2251308900525</v>
      </c>
      <c r="J5" s="5">
        <f>H5/2.2</f>
        <v>92.812946216087568</v>
      </c>
      <c r="K5" s="5">
        <f>I5/2.2</f>
        <v>554.19324131366022</v>
      </c>
      <c r="L5" s="5">
        <f t="shared" si="0"/>
        <v>6.0004368999999995</v>
      </c>
      <c r="M5">
        <v>116.67</v>
      </c>
      <c r="N5" s="6">
        <f t="shared" si="1"/>
        <v>700.07097312299993</v>
      </c>
    </row>
    <row r="13" spans="1:19" x14ac:dyDescent="0.45">
      <c r="S13">
        <v>1.91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Speed Calcs Teknic Mtrs</vt:lpstr>
      <vt:lpstr>Pulley Lift Capacity</vt:lpstr>
    </vt:vector>
  </TitlesOfParts>
  <Company>New York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</dc:creator>
  <cp:lastModifiedBy>Windows</cp:lastModifiedBy>
  <dcterms:created xsi:type="dcterms:W3CDTF">2022-08-01T08:45:25Z</dcterms:created>
  <dcterms:modified xsi:type="dcterms:W3CDTF">2022-08-23T10:23:55Z</dcterms:modified>
</cp:coreProperties>
</file>