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ndezfe/TUM Internals/NaPiRE/Publications/EMSE (2015)/Data/"/>
    </mc:Choice>
  </mc:AlternateContent>
  <bookViews>
    <workbookView xWindow="0" yWindow="460" windowWidth="25600" windowHeight="14780" tabRatio="642"/>
  </bookViews>
  <sheets>
    <sheet name="RE Problems" sheetId="12" r:id="rId1"/>
    <sheet name="RE Problems_old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12" l="1"/>
  <c r="L65" i="12"/>
  <c r="L66" i="12"/>
  <c r="L67" i="12"/>
  <c r="L68" i="12"/>
  <c r="L69" i="12"/>
  <c r="L70" i="12"/>
  <c r="L71" i="12"/>
  <c r="L72" i="12"/>
  <c r="G73" i="12"/>
  <c r="F72" i="12"/>
  <c r="E72" i="12"/>
  <c r="D72" i="12"/>
  <c r="C72" i="12"/>
  <c r="B72" i="12"/>
  <c r="L63" i="12"/>
  <c r="P57" i="12"/>
  <c r="B66" i="6"/>
  <c r="C66" i="6"/>
  <c r="D66" i="6"/>
  <c r="E66" i="6"/>
  <c r="F66" i="6"/>
  <c r="G84" i="6"/>
  <c r="P57" i="6"/>
  <c r="C67" i="6"/>
  <c r="B67" i="6"/>
  <c r="D67" i="6"/>
  <c r="E67" i="6"/>
  <c r="F67" i="6"/>
  <c r="L68" i="6"/>
  <c r="C82" i="6"/>
  <c r="D82" i="6"/>
  <c r="E82" i="6"/>
  <c r="F82" i="6"/>
  <c r="C81" i="6"/>
  <c r="D81" i="6"/>
  <c r="E81" i="6"/>
  <c r="F81" i="6"/>
  <c r="C80" i="6"/>
  <c r="D80" i="6"/>
  <c r="E80" i="6"/>
  <c r="F80" i="6"/>
  <c r="C79" i="6"/>
  <c r="D79" i="6"/>
  <c r="E79" i="6"/>
  <c r="F79" i="6"/>
  <c r="C78" i="6"/>
  <c r="D78" i="6"/>
  <c r="E78" i="6"/>
  <c r="F78" i="6"/>
  <c r="C77" i="6"/>
  <c r="D77" i="6"/>
  <c r="E77" i="6"/>
  <c r="F77" i="6"/>
  <c r="C76" i="6"/>
  <c r="D76" i="6"/>
  <c r="E76" i="6"/>
  <c r="F76" i="6"/>
  <c r="C75" i="6"/>
  <c r="D75" i="6"/>
  <c r="E75" i="6"/>
  <c r="F75" i="6"/>
  <c r="C74" i="6"/>
  <c r="D74" i="6"/>
  <c r="E74" i="6"/>
  <c r="F74" i="6"/>
  <c r="C73" i="6"/>
  <c r="D73" i="6"/>
  <c r="E73" i="6"/>
  <c r="F73" i="6"/>
  <c r="C72" i="6"/>
  <c r="D72" i="6"/>
  <c r="E72" i="6"/>
  <c r="F72" i="6"/>
  <c r="C71" i="6"/>
  <c r="D71" i="6"/>
  <c r="E71" i="6"/>
  <c r="F71" i="6"/>
  <c r="C70" i="6"/>
  <c r="D70" i="6"/>
  <c r="E70" i="6"/>
  <c r="F70" i="6"/>
  <c r="C69" i="6"/>
  <c r="D69" i="6"/>
  <c r="E69" i="6"/>
  <c r="F69" i="6"/>
  <c r="C68" i="6"/>
  <c r="D68" i="6"/>
  <c r="E68" i="6"/>
  <c r="F68" i="6"/>
  <c r="C65" i="6"/>
  <c r="D65" i="6"/>
  <c r="E65" i="6"/>
  <c r="F65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C62" i="6"/>
  <c r="C63" i="6"/>
  <c r="C64" i="6"/>
  <c r="C83" i="6"/>
  <c r="D62" i="6"/>
  <c r="D63" i="6"/>
  <c r="D64" i="6"/>
  <c r="D83" i="6"/>
  <c r="E62" i="6"/>
  <c r="E63" i="6"/>
  <c r="E64" i="6"/>
  <c r="E83" i="6"/>
  <c r="F62" i="6"/>
  <c r="F63" i="6"/>
  <c r="F64" i="6"/>
  <c r="F83" i="6"/>
  <c r="B63" i="6"/>
  <c r="L69" i="6"/>
  <c r="B64" i="6"/>
  <c r="L74" i="6"/>
  <c r="B65" i="6"/>
  <c r="L76" i="6"/>
  <c r="L70" i="6"/>
  <c r="L64" i="6"/>
  <c r="L80" i="6"/>
  <c r="L66" i="6"/>
  <c r="L67" i="6"/>
  <c r="L73" i="6"/>
  <c r="L71" i="6"/>
  <c r="L78" i="6"/>
  <c r="L83" i="6"/>
  <c r="L82" i="6"/>
  <c r="L65" i="6"/>
  <c r="L81" i="6"/>
  <c r="L77" i="6"/>
  <c r="L72" i="6"/>
  <c r="L79" i="6"/>
  <c r="L75" i="6"/>
  <c r="B62" i="6"/>
  <c r="L63" i="6"/>
  <c r="B83" i="6"/>
</calcChain>
</file>

<file path=xl/sharedStrings.xml><?xml version="1.0" encoding="utf-8"?>
<sst xmlns="http://schemas.openxmlformats.org/spreadsheetml/2006/main" count="1380" uniqueCount="211">
  <si>
    <t>Communication flaws within the project team</t>
  </si>
  <si>
    <t>Terminological problems</t>
  </si>
  <si>
    <t>Unclear responsibilities</t>
  </si>
  <si>
    <t>Incomplete and / or hidden requirements</t>
  </si>
  <si>
    <t>Insufficient support by project lead</t>
  </si>
  <si>
    <t>Insufficient support by customer</t>
  </si>
  <si>
    <t>Inconsistent requirements</t>
  </si>
  <si>
    <t>Missing traceability</t>
  </si>
  <si>
    <t>Moving targets (changing goals, business processes and / or requirements)</t>
  </si>
  <si>
    <t>Weak relationship to customer</t>
  </si>
  <si>
    <t>Time boxing / Not enough time in general</t>
  </si>
  <si>
    <t xml:space="preserve"> Considering your personally experienced problems (stated in the previous question), which ones would you classify as the five most critical ones (ordered by their relevance).</t>
  </si>
  <si>
    <t>Problem #2</t>
  </si>
  <si>
    <t>Problem #3</t>
  </si>
  <si>
    <t>Problem #4</t>
  </si>
  <si>
    <t xml:space="preserve">Problem #5 </t>
  </si>
  <si>
    <t xml:space="preserve"> Considering your personally experienced most critical problems (selected in the previous question), how do these problems manifest themselves in the process, e.g., in requests for changes?</t>
  </si>
  <si>
    <t xml:space="preserve"> Considering your personally experienced most critical problems (selected in the previous question), which would you classify as a major cause for project failures (if at all)?</t>
  </si>
  <si>
    <t>quoted</t>
  </si>
  <si>
    <t>not quoted</t>
  </si>
  <si>
    <t>overview lost too early</t>
  </si>
  <si>
    <t>not enough support to fix and desing non-f. requirements</t>
  </si>
  <si>
    <t xml:space="preserve">often detected too late </t>
  </si>
  <si>
    <t>Have to change/update features implemented in running iteration</t>
  </si>
  <si>
    <t>the communication to customer is done not be technicans but by lawyers</t>
  </si>
  <si>
    <t>no time, much traveling of System engineers</t>
  </si>
  <si>
    <t>requirements werde copied from stakeholder requirements</t>
  </si>
  <si>
    <t>no requirements analysis is done</t>
  </si>
  <si>
    <t>most requirements are not measurable, they are law-texts</t>
  </si>
  <si>
    <t>feedback while testing</t>
  </si>
  <si>
    <t>request for changes</t>
  </si>
  <si>
    <t>Number of changes posted in the time until the software ist realized</t>
  </si>
  <si>
    <t>recognizing in the end of an project, that other solutions would better satisfy the goals</t>
  </si>
  <si>
    <t>as system changes rapidly, long term targets are hard to fix</t>
  </si>
  <si>
    <t xml:space="preserve">Development cycles stay the same but the amount of requirements is increasing permanently </t>
  </si>
  <si>
    <t>Agreed design solutions fail in validation</t>
  </si>
  <si>
    <t>Overlenghty project meetings</t>
  </si>
  <si>
    <t>agreed upon deliverables not produced</t>
  </si>
  <si>
    <t>repeated meetings on the same subject</t>
  </si>
  <si>
    <t>repeated work to complete a deliverable</t>
  </si>
  <si>
    <t>Sending documents via mail instead of talking .... as a result, misunderstandings increase</t>
  </si>
  <si>
    <t>wrong implementations</t>
  </si>
  <si>
    <t>wrong implementations, expensive change processes</t>
  </si>
  <si>
    <t>wasted money and time</t>
  </si>
  <si>
    <t>leads to changes during development phase, by the customer</t>
  </si>
  <si>
    <t>the timepoint of the release is the most important</t>
  </si>
  <si>
    <t>leads to changes during development phase, by the developers or testers</t>
  </si>
  <si>
    <t>customers often realize those req. too late, e.g. at delivery</t>
  </si>
  <si>
    <t>often detected by the test developers</t>
  </si>
  <si>
    <t>Discussion in Change requests; increasing tests</t>
  </si>
  <si>
    <t xml:space="preserve">Increasing Systemtests </t>
  </si>
  <si>
    <t>Discussion; Circumvention of change requests</t>
  </si>
  <si>
    <t>unfair treatment of different groups of users</t>
  </si>
  <si>
    <t>Discussion,</t>
  </si>
  <si>
    <t>features that did not get finished because other features became more important</t>
  </si>
  <si>
    <t>sticking to what's there although it's more complicated and less effective than innovative changes</t>
  </si>
  <si>
    <t>prototypes for new features don't get incorporated</t>
  </si>
  <si>
    <t>no time for customer-driven improvements after feature rollout</t>
  </si>
  <si>
    <t>don't have a good example right now</t>
  </si>
  <si>
    <t>surprise of business in prototyping/testing phase</t>
  </si>
  <si>
    <t>nothing is done; e.g. infrastructure not ready for testing</t>
  </si>
  <si>
    <t>leads to many change requests</t>
  </si>
  <si>
    <t>gaps come up in the implementation</t>
  </si>
  <si>
    <t>requirements are never really completed</t>
  </si>
  <si>
    <t xml:space="preserve">customers are not able to think in formal terms  </t>
  </si>
  <si>
    <t>customer domain experts are not always available</t>
  </si>
  <si>
    <t>Clarification of previous unclear topics happens late in a project - this leads to last minute activity and possibly project delivery delay.</t>
  </si>
  <si>
    <t>If no direct contact to a customer is given (e.g.if communication is passed through a 3rd party) it gets more difficult to have a grip on the customer and their true needs.</t>
  </si>
  <si>
    <t>A common situation is to take part in a tender process - where requirements are specified very abstract - most of these tender processes do not include a refinement stage, as a supplier we are bound to fulfill vague requests from the initial documents</t>
  </si>
  <si>
    <t>This is quite normal - if access to the customer is given, this can be solved in the course of the project.</t>
  </si>
  <si>
    <t>overstretching of budget and time, longer development cycles</t>
  </si>
  <si>
    <t>unclear specification</t>
  </si>
  <si>
    <t>delayed decisions</t>
  </si>
  <si>
    <t>time delay after refocussing</t>
  </si>
  <si>
    <t>higher effort for requirements elicitation and consolidation</t>
  </si>
  <si>
    <t>loss of time and money</t>
  </si>
  <si>
    <t>endless discussions</t>
  </si>
  <si>
    <t xml:space="preserve">Need for iterations and reviews with stakeholders </t>
  </si>
  <si>
    <t>Stakeholders like to discuss on solution level, not on requirements level</t>
  </si>
  <si>
    <t>concrete source code part was motivated by WHICH requirement (from whom, when, why, ...) - can i change it?</t>
  </si>
  <si>
    <t xml:space="preserve">initial collections of requirements are not maintained and get  old  - no clear structure for  when came that CR up and what changes were made </t>
  </si>
  <si>
    <t>mostly a product developer does NOT know all the requirements of all possible customers in future...</t>
  </si>
  <si>
    <t>yes, crs</t>
  </si>
  <si>
    <t>missing functionality, missing acceptance of the application</t>
  </si>
  <si>
    <t xml:space="preserve">re-work in RE needed, lots of change requests, timeline not met </t>
  </si>
  <si>
    <t>never ending discussions, missing acceptance</t>
  </si>
  <si>
    <t>no time for finding all requirements, missing requirements, missing acceptance of the application</t>
  </si>
  <si>
    <t>problems in acceptance of the application</t>
  </si>
  <si>
    <t>Change Requests and Replannings, inability to get approval to Requirements Specification</t>
  </si>
  <si>
    <t>Bad surprises after Go-Live</t>
  </si>
  <si>
    <t>Change Requests, repeated review cycles</t>
  </si>
  <si>
    <t>Change Requests, repeated review cycles, also in later project phases like SW design or even UAT</t>
  </si>
  <si>
    <t>Not really a problem, but a condition of the environment: The business world changes faster than most projects run</t>
  </si>
  <si>
    <t>Requirements emerge and change priority once the system is deployed. Again, this is no problem but the environment. It becomes a problem if you're not prepared to deal with it</t>
  </si>
  <si>
    <t>Actually this is less a problem of the stakeholders but of insufficient understanding. Again it only becomes a problem if you ignore it</t>
  </si>
  <si>
    <t>Most unfunctional requirements are too complex to be caged into simple numbers. Understanding the real need of the users/customers is crucial here</t>
  </si>
  <si>
    <t>A classical problem if you split RE and implementation. Usually non-existent if you work in close contact and using time-boxing and if the business experts get transparency about the real cost of their reqs early</t>
  </si>
  <si>
    <t>late rfc</t>
  </si>
  <si>
    <t>many iterations</t>
  </si>
  <si>
    <t>processing issues</t>
  </si>
  <si>
    <t>to take more time for analysation, not chaine team members</t>
  </si>
  <si>
    <t>not to begin several projects at the same time</t>
  </si>
  <si>
    <t>lower quality of requirements or simply no (documented current) requirements</t>
  </si>
  <si>
    <t>change request, overhead</t>
  </si>
  <si>
    <t>bad efficiency, low profit</t>
  </si>
  <si>
    <t>time spent for wrong things, bad efficiency, low profit</t>
  </si>
  <si>
    <t xml:space="preserve">Project report and progress hard to communicate </t>
  </si>
  <si>
    <t xml:space="preserve"> Neverending story </t>
  </si>
  <si>
    <t>Unnecessary loops and iterations</t>
  </si>
  <si>
    <t>High alignment and corrective efforts</t>
  </si>
  <si>
    <t>Stripping/ leaving features</t>
  </si>
  <si>
    <t>Discussions during implementation on how to interpret the requirements</t>
  </si>
  <si>
    <t xml:space="preserve">Performance or other NFRs not initially considered in architecture, acceptance of applications not always clear </t>
  </si>
  <si>
    <t>Partly reason for unclear requirements</t>
  </si>
  <si>
    <t>Changes in requirements are not always easy to implement</t>
  </si>
  <si>
    <t>customer not available for workshops, missing priorization by customer management</t>
  </si>
  <si>
    <t>RE is not detailed enough to be the base for architecture/implementation</t>
  </si>
  <si>
    <t>inconstistent object models</t>
  </si>
  <si>
    <t>difficulty to focus on the  what  and not on  how , difficulty to express needs without reference to old solutions</t>
  </si>
  <si>
    <t>After acceptance testing failed, the hidden requirements came up and had to be fixed on an emergency level</t>
  </si>
  <si>
    <t>After 1st handover to customer hectical re-design and spec updates to solve the issues</t>
  </si>
  <si>
    <t>Design compromises towards the end of a project leading to poor implementation of the requirements</t>
  </si>
  <si>
    <t>real requirements remain unknown</t>
  </si>
  <si>
    <t>many discussions; loss of time</t>
  </si>
  <si>
    <t>mistakes / bugs</t>
  </si>
  <si>
    <t>Come up at the very end of development / after shipment</t>
  </si>
  <si>
    <t>Are never understood along the line and result in #1</t>
  </si>
  <si>
    <t>Another facet of incomplete requirements - naive demands that does not fit to the main product concepts / contradict existing solutions etc.</t>
  </si>
  <si>
    <t>Developers think in solutions. The problem is: even Product Managers and Consultants do it</t>
  </si>
  <si>
    <t>A general (almost philosophical) problem. And we have always a fixed completion date.</t>
  </si>
  <si>
    <t>New requirements emerging (too) late in the project</t>
  </si>
  <si>
    <t>Missing coordination between different disciplines (electrical engineering., mechanical engineering, software etc.)</t>
  </si>
  <si>
    <t>Project lead does not demand systematic RE</t>
  </si>
  <si>
    <t>Misleading / unclear terminology: What are requirements, solutions, features etc.?</t>
  </si>
  <si>
    <t>improof specification</t>
  </si>
  <si>
    <t>improve knowledge exchange with stakeholders</t>
  </si>
  <si>
    <t>improof skills</t>
  </si>
  <si>
    <t>better and more detailed specifications</t>
  </si>
  <si>
    <t>improve team communication</t>
  </si>
  <si>
    <t>Changes to be done due to misunderstanding between different customer departments</t>
  </si>
  <si>
    <t>Hard negotiations regarding the CR/Bug question, mostly leading to bad relationship with the customer on project lead level</t>
  </si>
  <si>
    <t>Hard negotiations regarding the CR/Bug question OR longer lasting specification phase</t>
  </si>
  <si>
    <t>Too much interpretation especially from junior colleagues, leading to (unpaied) CRs</t>
  </si>
  <si>
    <t>(...between customer departments): Delays in approving the requirements, more effort for the RE phase, changing goals, project stops</t>
  </si>
  <si>
    <t>CRs</t>
  </si>
  <si>
    <t>Longer process for doing the final specification</t>
  </si>
  <si>
    <t>Exceeding of budgets and/or timeline</t>
  </si>
  <si>
    <t xml:space="preserve">CRs, </t>
  </si>
  <si>
    <t xml:space="preserve">Referencing  common sense  as a requirment basis. </t>
  </si>
  <si>
    <t xml:space="preserve">Detailed description of interface changes without background. </t>
  </si>
  <si>
    <t xml:space="preserve">Stakeholders without agreed requirement prioritization. </t>
  </si>
  <si>
    <t>Delivery date is known before requirements are clear.</t>
  </si>
  <si>
    <t xml:space="preserve">Customer staff overload. </t>
  </si>
  <si>
    <t xml:space="preserve">Under-specification leads to 1. additional specification during implementation and (more often) 2. failed acceptance in acceptance tests, causing project delay, overtime work, unhappy customers and cost increases.  </t>
  </si>
  <si>
    <t>Same as with under-specification. Improvement here could lead to much better cost efficiency.</t>
  </si>
  <si>
    <t>leads to too complicated solutions</t>
  </si>
  <si>
    <t>leads to under-specification</t>
  </si>
  <si>
    <t>Unsufficient support for a thourough specification. Reason: this would mean more effort in an earlier phase. Difficult to sell to the customer.</t>
  </si>
  <si>
    <t>project duation</t>
  </si>
  <si>
    <t xml:space="preserve">communication </t>
  </si>
  <si>
    <t>too much defects and go live postponed</t>
  </si>
  <si>
    <t>communicaion and decision making</t>
  </si>
  <si>
    <t>understanding the reqs</t>
  </si>
  <si>
    <t>Updating Requirements-documentation abandoned for reaching Project Goal</t>
  </si>
  <si>
    <t>extremely late changes and (then) Updating Requirements-documentation abandoned for reaching Project Goal</t>
  </si>
  <si>
    <t>difficulties eliciting actual requirements, mostly a type of solution is demanded not a problem stated</t>
  </si>
  <si>
    <t>high degree of changes after 1st delivery</t>
  </si>
  <si>
    <t>previously  simple  solutions grow unnecessarily complicated</t>
  </si>
  <si>
    <t>Requirements are not tracked in later phases</t>
  </si>
  <si>
    <t>Too formal requirements engineering involves the risk of not focussing on the right requirements (quantity instead of quality)</t>
  </si>
  <si>
    <t>It is difficult to find out the requirements without talking about the solution</t>
  </si>
  <si>
    <t>We often have the  wron  people on customer side</t>
  </si>
  <si>
    <t>The creativity of the own team</t>
  </si>
  <si>
    <t>No or less project progress. Customer does not approve the specification.</t>
  </si>
  <si>
    <t>Wrong specifiaction of requirements and to-be processes. Customer does not approve the specification.</t>
  </si>
  <si>
    <t>No or less project progress. Requirements and to-be processes are often discarded and changed.</t>
  </si>
  <si>
    <t>Leave room for interpretation, which can in the end lead to dissatisfaction of the customer.</t>
  </si>
  <si>
    <t>Missunderstandings which slow down the process.</t>
  </si>
  <si>
    <t>Puts customer's approval of the implementation at risk.</t>
  </si>
  <si>
    <t>Rework &amp; Refactoring.</t>
  </si>
  <si>
    <t>Top 5 Problems in RE</t>
  </si>
  <si>
    <t>Manifestation in Process</t>
  </si>
  <si>
    <t>Relation to Project Failure</t>
  </si>
  <si>
    <t>Problem #1</t>
  </si>
  <si>
    <t xml:space="preserve">Problem </t>
  </si>
  <si>
    <t>Moving targets</t>
  </si>
  <si>
    <t>Incomplete / hidden reqs.</t>
  </si>
  <si>
    <t>Unclear non-functional reqs.</t>
  </si>
  <si>
    <t>Communication flaws in team</t>
  </si>
  <si>
    <t>Technically unfeasible reqs.</t>
  </si>
  <si>
    <t>Separation reqs. from known solutions</t>
  </si>
  <si>
    <t>Underspecified reqs.</t>
  </si>
  <si>
    <t>Weak access to customer needs</t>
  </si>
  <si>
    <t xml:space="preserve">Weak domain knowledge </t>
  </si>
  <si>
    <t>Time boxing</t>
  </si>
  <si>
    <t xml:space="preserve">Volatile domain </t>
  </si>
  <si>
    <t>Gold plating</t>
  </si>
  <si>
    <t>RAW DATA</t>
  </si>
  <si>
    <t>N=</t>
  </si>
  <si>
    <t>High degree of innovation vs. need for formal acceptance</t>
  </si>
  <si>
    <t>Volatile domain</t>
  </si>
  <si>
    <t>Inconsistent reqs.</t>
  </si>
  <si>
    <t>Communication flaws to customer</t>
  </si>
  <si>
    <t>quoted=</t>
  </si>
  <si>
    <t>sum failed=</t>
  </si>
  <si>
    <t>Cause for project fail</t>
  </si>
  <si>
    <t>Overall frequency</t>
  </si>
  <si>
    <t>Communication flaws between us and the customer</t>
  </si>
  <si>
    <t>Underspecified requirements that are too abstract</t>
  </si>
  <si>
    <t>Stakeholders with difficulties in separating requirements from known solution designs</t>
  </si>
  <si>
    <t>Weak access to customer needs and / or business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</si>
</sst>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5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/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3" fillId="3" borderId="13" xfId="2" applyBorder="1" applyProtection="1">
      <protection locked="0"/>
    </xf>
    <xf numFmtId="0" fontId="3" fillId="3" borderId="14" xfId="2" applyBorder="1" applyProtection="1">
      <protection locked="0"/>
    </xf>
    <xf numFmtId="0" fontId="3" fillId="3" borderId="3" xfId="2" applyBorder="1" applyProtection="1">
      <protection locked="0"/>
    </xf>
    <xf numFmtId="0" fontId="3" fillId="3" borderId="11" xfId="2" applyBorder="1" applyProtection="1">
      <protection locked="0"/>
    </xf>
    <xf numFmtId="0" fontId="3" fillId="3" borderId="12" xfId="2" applyBorder="1" applyProtection="1">
      <protection locked="0"/>
    </xf>
    <xf numFmtId="0" fontId="3" fillId="3" borderId="15" xfId="2" applyBorder="1" applyProtection="1">
      <protection locked="0"/>
    </xf>
    <xf numFmtId="0" fontId="3" fillId="3" borderId="16" xfId="2" applyBorder="1" applyProtection="1">
      <protection locked="0"/>
    </xf>
    <xf numFmtId="0" fontId="3" fillId="3" borderId="17" xfId="2" applyBorder="1" applyProtection="1">
      <protection locked="0"/>
    </xf>
    <xf numFmtId="0" fontId="3" fillId="3" borderId="18" xfId="2" applyBorder="1" applyProtection="1">
      <protection locked="0"/>
    </xf>
    <xf numFmtId="0" fontId="3" fillId="3" borderId="19" xfId="2" applyBorder="1" applyProtection="1">
      <protection locked="0"/>
    </xf>
    <xf numFmtId="0" fontId="0" fillId="0" borderId="12" xfId="0" applyBorder="1"/>
    <xf numFmtId="0" fontId="0" fillId="0" borderId="4" xfId="0" applyBorder="1" applyProtection="1"/>
    <xf numFmtId="0" fontId="0" fillId="0" borderId="0" xfId="0" applyBorder="1" applyProtection="1"/>
    <xf numFmtId="0" fontId="0" fillId="5" borderId="0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0" borderId="0" xfId="0" applyBorder="1"/>
    <xf numFmtId="0" fontId="0" fillId="5" borderId="4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0" borderId="0" xfId="0" applyFill="1"/>
    <xf numFmtId="0" fontId="0" fillId="0" borderId="23" xfId="0" applyBorder="1" applyProtection="1">
      <protection locked="0"/>
    </xf>
    <xf numFmtId="0" fontId="2" fillId="2" borderId="20" xfId="1" applyBorder="1" applyAlignment="1">
      <alignment horizontal="center"/>
    </xf>
    <xf numFmtId="0" fontId="2" fillId="2" borderId="21" xfId="1" applyBorder="1" applyAlignment="1">
      <alignment horizontal="center"/>
    </xf>
    <xf numFmtId="0" fontId="2" fillId="2" borderId="22" xfId="1" applyBorder="1" applyAlignment="1">
      <alignment horizontal="center"/>
    </xf>
    <xf numFmtId="0" fontId="4" fillId="4" borderId="16" xfId="3" applyBorder="1" applyAlignment="1">
      <alignment horizontal="center"/>
    </xf>
    <xf numFmtId="0" fontId="4" fillId="4" borderId="14" xfId="3" applyBorder="1" applyAlignment="1">
      <alignment horizontal="center"/>
    </xf>
    <xf numFmtId="0" fontId="4" fillId="4" borderId="3" xfId="3" applyBorder="1" applyAlignment="1">
      <alignment horizontal="center"/>
    </xf>
    <xf numFmtId="0" fontId="4" fillId="4" borderId="13" xfId="3" applyBorder="1" applyAlignment="1">
      <alignment horizontal="center"/>
    </xf>
    <xf numFmtId="0" fontId="4" fillId="4" borderId="17" xfId="3" applyBorder="1" applyAlignment="1">
      <alignment horizontal="center"/>
    </xf>
  </cellXfs>
  <cellStyles count="358">
    <cellStyle name="Bad" xfId="3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Problems in RE</a:t>
            </a:r>
          </a:p>
        </c:rich>
      </c:tx>
      <c:layout>
        <c:manualLayout>
          <c:xMode val="edge"/>
          <c:yMode val="edge"/>
          <c:x val="0.45464226398862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8045545136733"/>
          <c:y val="0.0515822784810126"/>
          <c:w val="0.898347273499526"/>
          <c:h val="0.63247956742748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'RE Problems'!$F$61</c:f>
              <c:strCache>
                <c:ptCount val="1"/>
                <c:pt idx="0">
                  <c:v>Problem #5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Problems'!$F$62:$F$71</c:f>
              <c:numCache>
                <c:formatCode>General</c:formatCode>
                <c:ptCount val="1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12.0</c:v>
                </c:pt>
                <c:pt idx="9">
                  <c:v>9.0</c:v>
                </c:pt>
              </c:numCache>
            </c:numRef>
          </c:val>
        </c:ser>
        <c:ser>
          <c:idx val="3"/>
          <c:order val="1"/>
          <c:tx>
            <c:strRef>
              <c:f>'RE Problems'!$E$61</c:f>
              <c:strCache>
                <c:ptCount val="1"/>
                <c:pt idx="0">
                  <c:v>Problem #4</c:v>
                </c:pt>
              </c:strCache>
            </c:strRef>
          </c:tx>
          <c:spPr>
            <a:pattFill prst="wdDnDiag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Problems'!$E$62:$E$71</c:f>
              <c:numCache>
                <c:formatCode>General</c:formatCode>
                <c:ptCount val="10"/>
                <c:pt idx="0">
                  <c:v>17.0</c:v>
                </c:pt>
                <c:pt idx="1">
                  <c:v>9.0</c:v>
                </c:pt>
                <c:pt idx="2">
                  <c:v>12.0</c:v>
                </c:pt>
                <c:pt idx="3">
                  <c:v>19.0</c:v>
                </c:pt>
                <c:pt idx="4">
                  <c:v>17.0</c:v>
                </c:pt>
                <c:pt idx="5">
                  <c:v>9.0</c:v>
                </c:pt>
                <c:pt idx="6">
                  <c:v>9.0</c:v>
                </c:pt>
                <c:pt idx="7">
                  <c:v>6.0</c:v>
                </c:pt>
                <c:pt idx="8">
                  <c:v>9.0</c:v>
                </c:pt>
                <c:pt idx="9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'RE Problems'!$D$61</c:f>
              <c:strCache>
                <c:ptCount val="1"/>
                <c:pt idx="0">
                  <c:v>Problem #3</c:v>
                </c:pt>
              </c:strCache>
            </c:strRef>
          </c:tx>
          <c:spPr>
            <a:pattFill prst="wdUpDiag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Problems'!$D$62:$D$71</c:f>
              <c:numCache>
                <c:formatCode>General</c:formatCode>
                <c:ptCount val="10"/>
                <c:pt idx="0">
                  <c:v>23.0</c:v>
                </c:pt>
                <c:pt idx="1">
                  <c:v>15.0</c:v>
                </c:pt>
                <c:pt idx="2">
                  <c:v>13.0</c:v>
                </c:pt>
                <c:pt idx="3">
                  <c:v>18.0</c:v>
                </c:pt>
                <c:pt idx="4">
                  <c:v>14.0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  <c:pt idx="8">
                  <c:v>6.0</c:v>
                </c:pt>
                <c:pt idx="9">
                  <c:v>8.0</c:v>
                </c:pt>
              </c:numCache>
            </c:numRef>
          </c:val>
        </c:ser>
        <c:ser>
          <c:idx val="1"/>
          <c:order val="3"/>
          <c:tx>
            <c:strRef>
              <c:f>'RE Problems'!$C$61</c:f>
              <c:strCache>
                <c:ptCount val="1"/>
                <c:pt idx="0">
                  <c:v>Problem #2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Problems'!$C$62:$C$71</c:f>
              <c:numCache>
                <c:formatCode>General</c:formatCode>
                <c:ptCount val="10"/>
                <c:pt idx="0">
                  <c:v>25.0</c:v>
                </c:pt>
                <c:pt idx="1">
                  <c:v>22.0</c:v>
                </c:pt>
                <c:pt idx="2">
                  <c:v>16.0</c:v>
                </c:pt>
                <c:pt idx="3">
                  <c:v>17.0</c:v>
                </c:pt>
                <c:pt idx="4">
                  <c:v>11.0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ser>
          <c:idx val="0"/>
          <c:order val="4"/>
          <c:tx>
            <c:strRef>
              <c:f>'RE Problems'!$B$61</c:f>
              <c:strCache>
                <c:ptCount val="1"/>
                <c:pt idx="0">
                  <c:v>Problem #1</c:v>
                </c:pt>
              </c:strCache>
            </c:strRef>
          </c:tx>
          <c:spPr>
            <a:solidFill>
              <a:schemeClr val="tx1"/>
            </a:solidFill>
            <a:ln w="12700" cmpd="sng"/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Problems'!$B$62:$B$71</c:f>
              <c:numCache>
                <c:formatCode>General</c:formatCode>
                <c:ptCount val="10"/>
                <c:pt idx="0">
                  <c:v>34.0</c:v>
                </c:pt>
                <c:pt idx="1">
                  <c:v>36.0</c:v>
                </c:pt>
                <c:pt idx="2">
                  <c:v>23.0</c:v>
                </c:pt>
                <c:pt idx="3">
                  <c:v>10.0</c:v>
                </c:pt>
                <c:pt idx="4">
                  <c:v>16.0</c:v>
                </c:pt>
                <c:pt idx="5">
                  <c:v>19.0</c:v>
                </c:pt>
                <c:pt idx="6">
                  <c:v>13.0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32037440"/>
        <c:axId val="-2132034512"/>
      </c:barChart>
      <c:catAx>
        <c:axId val="-21320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2034512"/>
        <c:crosses val="autoZero"/>
        <c:auto val="1"/>
        <c:lblAlgn val="ctr"/>
        <c:lblOffset val="100"/>
        <c:noMultiLvlLbl val="0"/>
      </c:catAx>
      <c:valAx>
        <c:axId val="-213203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Frequency of stated problems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037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Problems_old'!$C$61</c:f>
              <c:strCache>
                <c:ptCount val="1"/>
                <c:pt idx="0">
                  <c:v>Problem #2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Problems_old'!$C$62:$C$82</c:f>
              <c:numCache>
                <c:formatCode>General</c:formatCode>
                <c:ptCount val="21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6.0</c:v>
                </c:pt>
                <c:pt idx="7">
                  <c:v>0.0</c:v>
                </c:pt>
                <c:pt idx="8">
                  <c:v>6.0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13056"/>
        <c:axId val="-2133110016"/>
      </c:barChart>
      <c:catAx>
        <c:axId val="-21331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3110016"/>
        <c:crosses val="autoZero"/>
        <c:auto val="1"/>
        <c:lblAlgn val="ctr"/>
        <c:lblOffset val="100"/>
        <c:noMultiLvlLbl val="0"/>
      </c:catAx>
      <c:valAx>
        <c:axId val="-21331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11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Problems_old'!$B$61</c:f>
              <c:strCache>
                <c:ptCount val="1"/>
                <c:pt idx="0">
                  <c:v>Problem #1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Problems_old'!$B$62:$B$82</c:f>
              <c:numCache>
                <c:formatCode>General</c:formatCode>
                <c:ptCount val="21"/>
                <c:pt idx="0">
                  <c:v>14.0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5.0</c:v>
                </c:pt>
                <c:pt idx="6">
                  <c:v>8.0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82192"/>
        <c:axId val="-2133079152"/>
      </c:barChart>
      <c:catAx>
        <c:axId val="-213308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3079152"/>
        <c:crosses val="autoZero"/>
        <c:auto val="1"/>
        <c:lblAlgn val="ctr"/>
        <c:lblOffset val="100"/>
        <c:noMultiLvlLbl val="0"/>
      </c:catAx>
      <c:valAx>
        <c:axId val="-213307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8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Problems_old'!$D$61</c:f>
              <c:strCache>
                <c:ptCount val="1"/>
                <c:pt idx="0">
                  <c:v>Problem #3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Problems_old'!$D$62:$D$82</c:f>
              <c:numCache>
                <c:formatCode>General</c:formatCode>
                <c:ptCount val="21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0.0</c:v>
                </c:pt>
                <c:pt idx="8">
                  <c:v>8.0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52032"/>
        <c:axId val="-2133048992"/>
      </c:barChart>
      <c:catAx>
        <c:axId val="-21330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3048992"/>
        <c:crosses val="autoZero"/>
        <c:auto val="1"/>
        <c:lblAlgn val="ctr"/>
        <c:lblOffset val="100"/>
        <c:noMultiLvlLbl val="0"/>
      </c:catAx>
      <c:valAx>
        <c:axId val="-21330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5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Problems_old'!$E$61</c:f>
              <c:strCache>
                <c:ptCount val="1"/>
                <c:pt idx="0">
                  <c:v>Problem #4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Problems_old'!$E$62:$E$82</c:f>
              <c:numCache>
                <c:formatCode>General</c:formatCode>
                <c:ptCount val="21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0.0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140192"/>
        <c:axId val="-2137137152"/>
      </c:barChart>
      <c:catAx>
        <c:axId val="-21371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7137152"/>
        <c:crosses val="autoZero"/>
        <c:auto val="1"/>
        <c:lblAlgn val="ctr"/>
        <c:lblOffset val="100"/>
        <c:noMultiLvlLbl val="0"/>
      </c:catAx>
      <c:valAx>
        <c:axId val="-21371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14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Problems_old'!$F$61</c:f>
              <c:strCache>
                <c:ptCount val="1"/>
                <c:pt idx="0">
                  <c:v>Problem #5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Problems_old'!$F$62:$F$82</c:f>
              <c:numCache>
                <c:formatCode>General</c:formatCode>
                <c:ptCount val="21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0.0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84256"/>
        <c:axId val="-2132387312"/>
      </c:barChart>
      <c:catAx>
        <c:axId val="-21323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2387312"/>
        <c:crosses val="autoZero"/>
        <c:auto val="0"/>
        <c:lblAlgn val="ctr"/>
        <c:lblOffset val="100"/>
        <c:noMultiLvlLbl val="0"/>
      </c:catAx>
      <c:valAx>
        <c:axId val="-213238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8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025571942159"/>
          <c:y val="0.0735365700734269"/>
          <c:w val="0.778398001641975"/>
          <c:h val="0.89366823535502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'RE Problems'!$M$62</c:f>
              <c:strCache>
                <c:ptCount val="1"/>
                <c:pt idx="0">
                  <c:v>Cause for project fail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 Problems'!$K$63:$K$72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Problems'!$M$63:$M$72</c:f>
              <c:numCache>
                <c:formatCode>General</c:formatCode>
                <c:ptCount val="10"/>
                <c:pt idx="0">
                  <c:v>43.0</c:v>
                </c:pt>
                <c:pt idx="1">
                  <c:v>45.0</c:v>
                </c:pt>
                <c:pt idx="2">
                  <c:v>39.0</c:v>
                </c:pt>
                <c:pt idx="3">
                  <c:v>28.0</c:v>
                </c:pt>
                <c:pt idx="4">
                  <c:v>24.0</c:v>
                </c:pt>
                <c:pt idx="5">
                  <c:v>25.0</c:v>
                </c:pt>
                <c:pt idx="6">
                  <c:v>10.0</c:v>
                </c:pt>
                <c:pt idx="7">
                  <c:v>24.0</c:v>
                </c:pt>
                <c:pt idx="8">
                  <c:v>15.0</c:v>
                </c:pt>
                <c:pt idx="9">
                  <c:v>16.0</c:v>
                </c:pt>
              </c:numCache>
            </c:numRef>
          </c:val>
        </c:ser>
        <c:ser>
          <c:idx val="0"/>
          <c:order val="1"/>
          <c:tx>
            <c:strRef>
              <c:f>'RE Problems'!$L$62</c:f>
              <c:strCache>
                <c:ptCount val="1"/>
                <c:pt idx="0">
                  <c:v>Overall frequency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 Problems'!$K$63:$K$72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Problems'!$L$63:$L$72</c:f>
              <c:numCache>
                <c:formatCode>General</c:formatCode>
                <c:ptCount val="10"/>
                <c:pt idx="0">
                  <c:v>109.0</c:v>
                </c:pt>
                <c:pt idx="1">
                  <c:v>93.0</c:v>
                </c:pt>
                <c:pt idx="2">
                  <c:v>76.0</c:v>
                </c:pt>
                <c:pt idx="3">
                  <c:v>76.0</c:v>
                </c:pt>
                <c:pt idx="4">
                  <c:v>72.0</c:v>
                </c:pt>
                <c:pt idx="5">
                  <c:v>62.0</c:v>
                </c:pt>
                <c:pt idx="6">
                  <c:v>56.0</c:v>
                </c:pt>
                <c:pt idx="7">
                  <c:v>45.0</c:v>
                </c:pt>
                <c:pt idx="8">
                  <c:v>44.0</c:v>
                </c:pt>
                <c:pt idx="9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31935568"/>
        <c:axId val="-2131933072"/>
      </c:barChart>
      <c:catAx>
        <c:axId val="-21319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Helvetica"/>
              </a:defRPr>
            </a:pPr>
            <a:endParaRPr lang="en-US"/>
          </a:p>
        </c:txPr>
        <c:crossAx val="-2131933072"/>
        <c:crosses val="autoZero"/>
        <c:auto val="1"/>
        <c:lblAlgn val="ctr"/>
        <c:lblOffset val="100"/>
        <c:noMultiLvlLbl val="0"/>
      </c:catAx>
      <c:valAx>
        <c:axId val="-21319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1935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0325107557432"/>
          <c:y val="0.589666360723314"/>
          <c:w val="0.138184004383473"/>
          <c:h val="0.08253066531501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Problems'!$C$61</c:f>
              <c:strCache>
                <c:ptCount val="1"/>
                <c:pt idx="0">
                  <c:v>Problem #2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Problems'!$C$62:$C$71</c:f>
              <c:numCache>
                <c:formatCode>General</c:formatCode>
                <c:ptCount val="10"/>
                <c:pt idx="0">
                  <c:v>25.0</c:v>
                </c:pt>
                <c:pt idx="1">
                  <c:v>22.0</c:v>
                </c:pt>
                <c:pt idx="2">
                  <c:v>16.0</c:v>
                </c:pt>
                <c:pt idx="3">
                  <c:v>17.0</c:v>
                </c:pt>
                <c:pt idx="4">
                  <c:v>11.0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06432"/>
        <c:axId val="-2131903440"/>
      </c:barChart>
      <c:catAx>
        <c:axId val="-21319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1903440"/>
        <c:crosses val="autoZero"/>
        <c:auto val="1"/>
        <c:lblAlgn val="ctr"/>
        <c:lblOffset val="100"/>
        <c:noMultiLvlLbl val="0"/>
      </c:catAx>
      <c:valAx>
        <c:axId val="-213190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0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Problems'!$B$61</c:f>
              <c:strCache>
                <c:ptCount val="1"/>
                <c:pt idx="0">
                  <c:v>Problem #1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Problems'!$B$62:$B$71</c:f>
              <c:numCache>
                <c:formatCode>General</c:formatCode>
                <c:ptCount val="10"/>
                <c:pt idx="0">
                  <c:v>34.0</c:v>
                </c:pt>
                <c:pt idx="1">
                  <c:v>36.0</c:v>
                </c:pt>
                <c:pt idx="2">
                  <c:v>23.0</c:v>
                </c:pt>
                <c:pt idx="3">
                  <c:v>10.0</c:v>
                </c:pt>
                <c:pt idx="4">
                  <c:v>16.0</c:v>
                </c:pt>
                <c:pt idx="5">
                  <c:v>19.0</c:v>
                </c:pt>
                <c:pt idx="6">
                  <c:v>13.0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76752"/>
        <c:axId val="-2131873760"/>
      </c:barChart>
      <c:catAx>
        <c:axId val="-213187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1873760"/>
        <c:crosses val="autoZero"/>
        <c:auto val="1"/>
        <c:lblAlgn val="ctr"/>
        <c:lblOffset val="100"/>
        <c:noMultiLvlLbl val="0"/>
      </c:catAx>
      <c:valAx>
        <c:axId val="-21318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7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Problems'!$D$61</c:f>
              <c:strCache>
                <c:ptCount val="1"/>
                <c:pt idx="0">
                  <c:v>Problem #3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Problems'!$D$62:$D$71</c:f>
              <c:numCache>
                <c:formatCode>General</c:formatCode>
                <c:ptCount val="10"/>
                <c:pt idx="0">
                  <c:v>23.0</c:v>
                </c:pt>
                <c:pt idx="1">
                  <c:v>15.0</c:v>
                </c:pt>
                <c:pt idx="2">
                  <c:v>13.0</c:v>
                </c:pt>
                <c:pt idx="3">
                  <c:v>18.0</c:v>
                </c:pt>
                <c:pt idx="4">
                  <c:v>14.0</c:v>
                </c:pt>
                <c:pt idx="5">
                  <c:v>11.0</c:v>
                </c:pt>
                <c:pt idx="6">
                  <c:v>12.0</c:v>
                </c:pt>
                <c:pt idx="7">
                  <c:v>12.0</c:v>
                </c:pt>
                <c:pt idx="8">
                  <c:v>6.0</c:v>
                </c:pt>
                <c:pt idx="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45440"/>
        <c:axId val="-2131842448"/>
      </c:barChart>
      <c:catAx>
        <c:axId val="-21318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1842448"/>
        <c:crosses val="autoZero"/>
        <c:auto val="1"/>
        <c:lblAlgn val="ctr"/>
        <c:lblOffset val="100"/>
        <c:noMultiLvlLbl val="0"/>
      </c:catAx>
      <c:valAx>
        <c:axId val="-213184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4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Problems'!$E$61</c:f>
              <c:strCache>
                <c:ptCount val="1"/>
                <c:pt idx="0">
                  <c:v>Problem #4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Problems'!$E$62:$E$71</c:f>
              <c:numCache>
                <c:formatCode>General</c:formatCode>
                <c:ptCount val="10"/>
                <c:pt idx="0">
                  <c:v>17.0</c:v>
                </c:pt>
                <c:pt idx="1">
                  <c:v>9.0</c:v>
                </c:pt>
                <c:pt idx="2">
                  <c:v>12.0</c:v>
                </c:pt>
                <c:pt idx="3">
                  <c:v>19.0</c:v>
                </c:pt>
                <c:pt idx="4">
                  <c:v>17.0</c:v>
                </c:pt>
                <c:pt idx="5">
                  <c:v>9.0</c:v>
                </c:pt>
                <c:pt idx="6">
                  <c:v>9.0</c:v>
                </c:pt>
                <c:pt idx="7">
                  <c:v>6.0</c:v>
                </c:pt>
                <c:pt idx="8">
                  <c:v>9.0</c:v>
                </c:pt>
                <c:pt idx="9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16144"/>
        <c:axId val="-2131813152"/>
      </c:barChart>
      <c:catAx>
        <c:axId val="-21318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1813152"/>
        <c:crosses val="autoZero"/>
        <c:auto val="1"/>
        <c:lblAlgn val="ctr"/>
        <c:lblOffset val="100"/>
        <c:noMultiLvlLbl val="0"/>
      </c:catAx>
      <c:valAx>
        <c:axId val="-21318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1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 Problems'!$F$61</c:f>
              <c:strCache>
                <c:ptCount val="1"/>
                <c:pt idx="0">
                  <c:v>Problem #5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Problems'!$A$62:$A$71</c:f>
              <c:strCache>
                <c:ptCount val="10"/>
                <c:pt idx="0">
                  <c:v>Incomplete and / or hidden requirements</c:v>
                </c:pt>
                <c:pt idx="1">
                  <c:v>Communication flaws between us and the customer</c:v>
                </c:pt>
                <c:pt idx="2">
                  <c:v>Moving targets (changing goals, business processes and / or requirements)</c:v>
                </c:pt>
                <c:pt idx="3">
                  <c:v>Underspecified requirements that are too abstract</c:v>
                </c:pt>
                <c:pt idx="4">
                  <c:v>Time boxing / Not enough time in general</c:v>
                </c:pt>
                <c:pt idx="5">
                  <c:v>Communication flaws within the project team</c:v>
                </c:pt>
                <c:pt idx="6">
                  <c:v>Stakeholders with difficulties in separating requirements from known solution designs</c:v>
                </c:pt>
                <c:pt idx="7">
                  <c:v>Insufficient support by customer</c:v>
                </c:pt>
                <c:pt idx="8">
                  <c:v>Inconsistent requirements</c:v>
                </c:pt>
                <c:pt idx="9">
                  <c:v>Weak access to customer needs and / or business information</c:v>
                </c:pt>
              </c:strCache>
            </c:strRef>
          </c:cat>
          <c:val>
            <c:numRef>
              <c:f>'RE Problems'!$F$62:$F$71</c:f>
              <c:numCache>
                <c:formatCode>General</c:formatCode>
                <c:ptCount val="1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10.0</c:v>
                </c:pt>
                <c:pt idx="6">
                  <c:v>9.0</c:v>
                </c:pt>
                <c:pt idx="7">
                  <c:v>8.0</c:v>
                </c:pt>
                <c:pt idx="8">
                  <c:v>12.0</c:v>
                </c:pt>
                <c:pt idx="9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86880"/>
        <c:axId val="-2131783888"/>
      </c:barChart>
      <c:catAx>
        <c:axId val="-21317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1783888"/>
        <c:crosses val="autoZero"/>
        <c:auto val="0"/>
        <c:lblAlgn val="ctr"/>
        <c:lblOffset val="100"/>
        <c:noMultiLvlLbl val="0"/>
      </c:catAx>
      <c:valAx>
        <c:axId val="-213178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8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Problems in RE</a:t>
            </a:r>
          </a:p>
        </c:rich>
      </c:tx>
      <c:layout>
        <c:manualLayout>
          <c:xMode val="edge"/>
          <c:yMode val="edge"/>
          <c:x val="0.45464226398862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8045545136733"/>
          <c:y val="0.0515822784810126"/>
          <c:w val="0.898347273499526"/>
          <c:h val="0.63247956742748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'RE Problems_old'!$F$61</c:f>
              <c:strCache>
                <c:ptCount val="1"/>
                <c:pt idx="0">
                  <c:v>Problem #5 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Problems_old'!$F$62:$F$82</c:f>
              <c:numCache>
                <c:formatCode>General</c:formatCode>
                <c:ptCount val="21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3.0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0.0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3"/>
          <c:order val="1"/>
          <c:tx>
            <c:strRef>
              <c:f>'RE Problems_old'!$E$61</c:f>
              <c:strCache>
                <c:ptCount val="1"/>
                <c:pt idx="0">
                  <c:v>Problem #4</c:v>
                </c:pt>
              </c:strCache>
            </c:strRef>
          </c:tx>
          <c:spPr>
            <a:pattFill prst="wdDnDiag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Problems_old'!$E$62:$E$82</c:f>
              <c:numCache>
                <c:formatCode>General</c:formatCode>
                <c:ptCount val="21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0.0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'RE Problems_old'!$D$61</c:f>
              <c:strCache>
                <c:ptCount val="1"/>
                <c:pt idx="0">
                  <c:v>Problem #3</c:v>
                </c:pt>
              </c:strCache>
            </c:strRef>
          </c:tx>
          <c:spPr>
            <a:pattFill prst="wdUpDiag">
              <a:fgClr>
                <a:schemeClr val="bg1">
                  <a:lumMod val="85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Problems_old'!$D$62:$D$82</c:f>
              <c:numCache>
                <c:formatCode>General</c:formatCode>
                <c:ptCount val="21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0.0</c:v>
                </c:pt>
                <c:pt idx="8">
                  <c:v>8.0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1"/>
          <c:order val="3"/>
          <c:tx>
            <c:strRef>
              <c:f>'RE Problems_old'!$C$61</c:f>
              <c:strCache>
                <c:ptCount val="1"/>
                <c:pt idx="0">
                  <c:v>Problem #2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Problems_old'!$C$62:$C$82</c:f>
              <c:numCache>
                <c:formatCode>General</c:formatCode>
                <c:ptCount val="21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6.0</c:v>
                </c:pt>
                <c:pt idx="7">
                  <c:v>0.0</c:v>
                </c:pt>
                <c:pt idx="8">
                  <c:v>6.0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</c:numCache>
            </c:numRef>
          </c:val>
        </c:ser>
        <c:ser>
          <c:idx val="0"/>
          <c:order val="4"/>
          <c:tx>
            <c:strRef>
              <c:f>'RE Problems_old'!$B$61</c:f>
              <c:strCache>
                <c:ptCount val="1"/>
                <c:pt idx="0">
                  <c:v>Problem #1</c:v>
                </c:pt>
              </c:strCache>
            </c:strRef>
          </c:tx>
          <c:spPr>
            <a:solidFill>
              <a:schemeClr val="tx1"/>
            </a:solidFill>
            <a:ln w="12700" cmpd="sng"/>
          </c:spPr>
          <c:invertIfNegative val="0"/>
          <c:cat>
            <c:strRef>
              <c:f>'RE Problems_old'!$A$62:$A$82</c:f>
              <c:strCache>
                <c:ptCount val="21"/>
                <c:pt idx="0">
                  <c:v>Incomplete / hidden reqs.</c:v>
                </c:pt>
                <c:pt idx="1">
                  <c:v>Inconsistent reqs.</c:v>
                </c:pt>
                <c:pt idx="2">
                  <c:v>Terminological problems</c:v>
                </c:pt>
                <c:pt idx="3">
                  <c:v>Unclear responsibilities</c:v>
                </c:pt>
                <c:pt idx="4">
                  <c:v>Communication flaws in team</c:v>
                </c:pt>
                <c:pt idx="5">
                  <c:v>Communication flaws to customer</c:v>
                </c:pt>
                <c:pt idx="6">
                  <c:v>Moving targets</c:v>
                </c:pt>
                <c:pt idx="7">
                  <c:v>Technically unfeasible reqs.</c:v>
                </c:pt>
                <c:pt idx="8">
                  <c:v>Separation reqs. from known solutions</c:v>
                </c:pt>
                <c:pt idx="9">
                  <c:v>Underspecified reqs.</c:v>
                </c:pt>
                <c:pt idx="10">
                  <c:v>Unclear non-functional reqs.</c:v>
                </c:pt>
                <c:pt idx="11">
                  <c:v>Missing traceability</c:v>
                </c:pt>
                <c:pt idx="12">
                  <c:v>Weak access to customer needs</c:v>
                </c:pt>
                <c:pt idx="13">
                  <c:v>Weak domain knowledge </c:v>
                </c:pt>
                <c:pt idx="14">
                  <c:v>Weak relationship to customer</c:v>
                </c:pt>
                <c:pt idx="15">
                  <c:v>Time boxing</c:v>
                </c:pt>
                <c:pt idx="16">
                  <c:v>High degree of innovation vs. need for formal acceptance</c:v>
                </c:pt>
                <c:pt idx="17">
                  <c:v>Volatile domain </c:v>
                </c:pt>
                <c:pt idx="18">
                  <c:v>Gold plating</c:v>
                </c:pt>
                <c:pt idx="19">
                  <c:v>Insufficient support by project lead</c:v>
                </c:pt>
                <c:pt idx="20">
                  <c:v>Insufficient support by customer</c:v>
                </c:pt>
              </c:strCache>
            </c:strRef>
          </c:cat>
          <c:val>
            <c:numRef>
              <c:f>'RE Problems_old'!$B$62:$B$82</c:f>
              <c:numCache>
                <c:formatCode>General</c:formatCode>
                <c:ptCount val="21"/>
                <c:pt idx="0">
                  <c:v>14.0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5.0</c:v>
                </c:pt>
                <c:pt idx="6">
                  <c:v>8.0</c:v>
                </c:pt>
                <c:pt idx="7">
                  <c:v>0.0</c:v>
                </c:pt>
                <c:pt idx="8">
                  <c:v>2.0</c:v>
                </c:pt>
                <c:pt idx="9">
                  <c:v>5.0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33193472"/>
        <c:axId val="-2133190432"/>
      </c:barChart>
      <c:catAx>
        <c:axId val="-21331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3190432"/>
        <c:crosses val="autoZero"/>
        <c:auto val="1"/>
        <c:lblAlgn val="ctr"/>
        <c:lblOffset val="100"/>
        <c:noMultiLvlLbl val="0"/>
      </c:catAx>
      <c:valAx>
        <c:axId val="-21331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Frequency of stated problems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3193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 Problems_old'!$M$62</c:f>
              <c:strCache>
                <c:ptCount val="1"/>
                <c:pt idx="0">
                  <c:v>Cause for project fail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 Problems_old'!$K$63:$K$81</c:f>
              <c:strCache>
                <c:ptCount val="19"/>
                <c:pt idx="0">
                  <c:v>Incomplete / hidden reqs.</c:v>
                </c:pt>
                <c:pt idx="1">
                  <c:v>Moving targets</c:v>
                </c:pt>
                <c:pt idx="2">
                  <c:v>Time boxing</c:v>
                </c:pt>
                <c:pt idx="3">
                  <c:v>Separation reqs. from known solutions</c:v>
                </c:pt>
                <c:pt idx="4">
                  <c:v>Underspecified reqs.</c:v>
                </c:pt>
                <c:pt idx="5">
                  <c:v>Communication flaws to customer</c:v>
                </c:pt>
                <c:pt idx="6">
                  <c:v>Inconsistent reqs.</c:v>
                </c:pt>
                <c:pt idx="7">
                  <c:v>Communication flaws in team</c:v>
                </c:pt>
                <c:pt idx="8">
                  <c:v>Missing traceability</c:v>
                </c:pt>
                <c:pt idx="9">
                  <c:v>Gold plating</c:v>
                </c:pt>
                <c:pt idx="10">
                  <c:v>Unclear non-functional reqs.</c:v>
                </c:pt>
                <c:pt idx="11">
                  <c:v>Terminological problems</c:v>
                </c:pt>
                <c:pt idx="12">
                  <c:v>Insufficient support by customer</c:v>
                </c:pt>
                <c:pt idx="13">
                  <c:v>Unclear responsibilities</c:v>
                </c:pt>
                <c:pt idx="14">
                  <c:v>Volatile domain </c:v>
                </c:pt>
                <c:pt idx="15">
                  <c:v>Weak access to customer needs</c:v>
                </c:pt>
                <c:pt idx="16">
                  <c:v>Insufficient support by project lead</c:v>
                </c:pt>
                <c:pt idx="17">
                  <c:v>Technically unfeasible reqs.</c:v>
                </c:pt>
                <c:pt idx="18">
                  <c:v>High degree of innovation vs. need for formal acceptance</c:v>
                </c:pt>
              </c:strCache>
            </c:strRef>
          </c:cat>
          <c:val>
            <c:numRef>
              <c:f>'RE Problems_old'!$M$63:$M$81</c:f>
              <c:numCache>
                <c:formatCode>General</c:formatCode>
                <c:ptCount val="19"/>
                <c:pt idx="0">
                  <c:v>16.0</c:v>
                </c:pt>
                <c:pt idx="1">
                  <c:v>11.0</c:v>
                </c:pt>
                <c:pt idx="2">
                  <c:v>9.0</c:v>
                </c:pt>
                <c:pt idx="3">
                  <c:v>1.0</c:v>
                </c:pt>
                <c:pt idx="4">
                  <c:v>7.0</c:v>
                </c:pt>
                <c:pt idx="5">
                  <c:v>7.0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5.0</c:v>
                </c:pt>
                <c:pt idx="11">
                  <c:v>1.0</c:v>
                </c:pt>
                <c:pt idx="12">
                  <c:v>4.0</c:v>
                </c:pt>
                <c:pt idx="13">
                  <c:v>3.0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</c:numCache>
            </c:numRef>
          </c:val>
        </c:ser>
        <c:ser>
          <c:idx val="0"/>
          <c:order val="1"/>
          <c:tx>
            <c:strRef>
              <c:f>'RE Problems_old'!$L$62</c:f>
              <c:strCache>
                <c:ptCount val="1"/>
                <c:pt idx="0">
                  <c:v>Overall frequency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 Problems_old'!$K$63:$K$81</c:f>
              <c:strCache>
                <c:ptCount val="19"/>
                <c:pt idx="0">
                  <c:v>Incomplete / hidden reqs.</c:v>
                </c:pt>
                <c:pt idx="1">
                  <c:v>Moving targets</c:v>
                </c:pt>
                <c:pt idx="2">
                  <c:v>Time boxing</c:v>
                </c:pt>
                <c:pt idx="3">
                  <c:v>Separation reqs. from known solutions</c:v>
                </c:pt>
                <c:pt idx="4">
                  <c:v>Underspecified reqs.</c:v>
                </c:pt>
                <c:pt idx="5">
                  <c:v>Communication flaws to customer</c:v>
                </c:pt>
                <c:pt idx="6">
                  <c:v>Inconsistent reqs.</c:v>
                </c:pt>
                <c:pt idx="7">
                  <c:v>Communication flaws in team</c:v>
                </c:pt>
                <c:pt idx="8">
                  <c:v>Missing traceability</c:v>
                </c:pt>
                <c:pt idx="9">
                  <c:v>Gold plating</c:v>
                </c:pt>
                <c:pt idx="10">
                  <c:v>Unclear non-functional reqs.</c:v>
                </c:pt>
                <c:pt idx="11">
                  <c:v>Terminological problems</c:v>
                </c:pt>
                <c:pt idx="12">
                  <c:v>Insufficient support by customer</c:v>
                </c:pt>
                <c:pt idx="13">
                  <c:v>Unclear responsibilities</c:v>
                </c:pt>
                <c:pt idx="14">
                  <c:v>Volatile domain </c:v>
                </c:pt>
                <c:pt idx="15">
                  <c:v>Weak access to customer needs</c:v>
                </c:pt>
                <c:pt idx="16">
                  <c:v>Insufficient support by project lead</c:v>
                </c:pt>
                <c:pt idx="17">
                  <c:v>Technically unfeasible reqs.</c:v>
                </c:pt>
                <c:pt idx="18">
                  <c:v>High degree of innovation vs. need for formal acceptance</c:v>
                </c:pt>
              </c:strCache>
            </c:strRef>
          </c:cat>
          <c:val>
            <c:numRef>
              <c:f>'RE Problems_old'!$L$63:$L$81</c:f>
              <c:numCache>
                <c:formatCode>General</c:formatCode>
                <c:ptCount val="19"/>
                <c:pt idx="0">
                  <c:v>31.0</c:v>
                </c:pt>
                <c:pt idx="1">
                  <c:v>22.0</c:v>
                </c:pt>
                <c:pt idx="2">
                  <c:v>22.0</c:v>
                </c:pt>
                <c:pt idx="3">
                  <c:v>20.0</c:v>
                </c:pt>
                <c:pt idx="4">
                  <c:v>16.0</c:v>
                </c:pt>
                <c:pt idx="5">
                  <c:v>13.0</c:v>
                </c:pt>
                <c:pt idx="6">
                  <c:v>13.0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9.0</c:v>
                </c:pt>
                <c:pt idx="12">
                  <c:v>8.0</c:v>
                </c:pt>
                <c:pt idx="13">
                  <c:v>8.0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33144960"/>
        <c:axId val="-2133142336"/>
      </c:barChart>
      <c:catAx>
        <c:axId val="-213314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Helvetica"/>
              </a:defRPr>
            </a:pPr>
            <a:endParaRPr lang="en-US"/>
          </a:p>
        </c:txPr>
        <c:crossAx val="-2133142336"/>
        <c:crosses val="autoZero"/>
        <c:auto val="1"/>
        <c:lblAlgn val="ctr"/>
        <c:lblOffset val="100"/>
        <c:noMultiLvlLbl val="0"/>
      </c:catAx>
      <c:valAx>
        <c:axId val="-21331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3144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0325107557432"/>
          <c:y val="0.589666360723314"/>
          <c:w val="0.138184004383473"/>
          <c:h val="0.04104133455710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115</xdr:row>
      <xdr:rowOff>139700</xdr:rowOff>
    </xdr:from>
    <xdr:to>
      <xdr:col>15</xdr:col>
      <xdr:colOff>381000</xdr:colOff>
      <xdr:row>161</xdr:row>
      <xdr:rowOff>25400</xdr:rowOff>
    </xdr:to>
    <xdr:graphicFrame macro="">
      <xdr:nvGraphicFramePr>
        <xdr:cNvPr id="2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161</xdr:row>
      <xdr:rowOff>152400</xdr:rowOff>
    </xdr:from>
    <xdr:to>
      <xdr:col>18</xdr:col>
      <xdr:colOff>812799</xdr:colOff>
      <xdr:row>208</xdr:row>
      <xdr:rowOff>152400</xdr:rowOff>
    </xdr:to>
    <xdr:graphicFrame macro="">
      <xdr:nvGraphicFramePr>
        <xdr:cNvPr id="3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558800</xdr:colOff>
      <xdr:row>78</xdr:row>
      <xdr:rowOff>101600</xdr:rowOff>
    </xdr:from>
    <xdr:to>
      <xdr:col>6</xdr:col>
      <xdr:colOff>723900</xdr:colOff>
      <xdr:row>103</xdr:row>
      <xdr:rowOff>50800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558800</xdr:colOff>
      <xdr:row>77</xdr:row>
      <xdr:rowOff>12700</xdr:rowOff>
    </xdr:from>
    <xdr:to>
      <xdr:col>3</xdr:col>
      <xdr:colOff>12700</xdr:colOff>
      <xdr:row>101</xdr:row>
      <xdr:rowOff>139700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78</xdr:row>
      <xdr:rowOff>88900</xdr:rowOff>
    </xdr:from>
    <xdr:to>
      <xdr:col>11</xdr:col>
      <xdr:colOff>850900</xdr:colOff>
      <xdr:row>103</xdr:row>
      <xdr:rowOff>50800</xdr:rowOff>
    </xdr:to>
    <xdr:graphicFrame macro="">
      <xdr:nvGraphicFramePr>
        <xdr:cNvPr id="6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1079500</xdr:colOff>
      <xdr:row>78</xdr:row>
      <xdr:rowOff>63500</xdr:rowOff>
    </xdr:from>
    <xdr:to>
      <xdr:col>16</xdr:col>
      <xdr:colOff>520700</xdr:colOff>
      <xdr:row>103</xdr:row>
      <xdr:rowOff>12700</xdr:rowOff>
    </xdr:to>
    <xdr:graphicFrame macro="">
      <xdr:nvGraphicFramePr>
        <xdr:cNvPr id="7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711200</xdr:colOff>
      <xdr:row>77</xdr:row>
      <xdr:rowOff>139700</xdr:rowOff>
    </xdr:from>
    <xdr:to>
      <xdr:col>21</xdr:col>
      <xdr:colOff>698500</xdr:colOff>
      <xdr:row>102</xdr:row>
      <xdr:rowOff>101600</xdr:rowOff>
    </xdr:to>
    <xdr:graphicFrame macro="">
      <xdr:nvGraphicFramePr>
        <xdr:cNvPr id="8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126</xdr:row>
      <xdr:rowOff>139700</xdr:rowOff>
    </xdr:from>
    <xdr:to>
      <xdr:col>15</xdr:col>
      <xdr:colOff>381000</xdr:colOff>
      <xdr:row>172</xdr:row>
      <xdr:rowOff>25400</xdr:rowOff>
    </xdr:to>
    <xdr:graphicFrame macro="">
      <xdr:nvGraphicFramePr>
        <xdr:cNvPr id="1135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172</xdr:row>
      <xdr:rowOff>152400</xdr:rowOff>
    </xdr:from>
    <xdr:to>
      <xdr:col>18</xdr:col>
      <xdr:colOff>812800</xdr:colOff>
      <xdr:row>213</xdr:row>
      <xdr:rowOff>114300</xdr:rowOff>
    </xdr:to>
    <xdr:graphicFrame macro="">
      <xdr:nvGraphicFramePr>
        <xdr:cNvPr id="1136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558800</xdr:colOff>
      <xdr:row>89</xdr:row>
      <xdr:rowOff>101600</xdr:rowOff>
    </xdr:from>
    <xdr:to>
      <xdr:col>6</xdr:col>
      <xdr:colOff>723900</xdr:colOff>
      <xdr:row>114</xdr:row>
      <xdr:rowOff>50800</xdr:rowOff>
    </xdr:to>
    <xdr:graphicFrame macro="">
      <xdr:nvGraphicFramePr>
        <xdr:cNvPr id="113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558800</xdr:colOff>
      <xdr:row>88</xdr:row>
      <xdr:rowOff>12700</xdr:rowOff>
    </xdr:from>
    <xdr:to>
      <xdr:col>3</xdr:col>
      <xdr:colOff>12700</xdr:colOff>
      <xdr:row>112</xdr:row>
      <xdr:rowOff>139700</xdr:rowOff>
    </xdr:to>
    <xdr:graphicFrame macro="">
      <xdr:nvGraphicFramePr>
        <xdr:cNvPr id="113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89</xdr:row>
      <xdr:rowOff>88900</xdr:rowOff>
    </xdr:from>
    <xdr:to>
      <xdr:col>11</xdr:col>
      <xdr:colOff>850900</xdr:colOff>
      <xdr:row>114</xdr:row>
      <xdr:rowOff>50800</xdr:rowOff>
    </xdr:to>
    <xdr:graphicFrame macro="">
      <xdr:nvGraphicFramePr>
        <xdr:cNvPr id="1139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1079500</xdr:colOff>
      <xdr:row>89</xdr:row>
      <xdr:rowOff>63500</xdr:rowOff>
    </xdr:from>
    <xdr:to>
      <xdr:col>16</xdr:col>
      <xdr:colOff>520700</xdr:colOff>
      <xdr:row>114</xdr:row>
      <xdr:rowOff>12700</xdr:rowOff>
    </xdr:to>
    <xdr:graphicFrame macro="">
      <xdr:nvGraphicFramePr>
        <xdr:cNvPr id="1140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711200</xdr:colOff>
      <xdr:row>88</xdr:row>
      <xdr:rowOff>139700</xdr:rowOff>
    </xdr:from>
    <xdr:to>
      <xdr:col>21</xdr:col>
      <xdr:colOff>698500</xdr:colOff>
      <xdr:row>113</xdr:row>
      <xdr:rowOff>101600</xdr:rowOff>
    </xdr:to>
    <xdr:graphicFrame macro="">
      <xdr:nvGraphicFramePr>
        <xdr:cNvPr id="1141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3"/>
  <sheetViews>
    <sheetView tabSelected="1" topLeftCell="A161" zoomScale="75" zoomScaleNormal="75" zoomScalePageLayoutView="75" workbookViewId="0">
      <selection activeCell="A185" sqref="A185"/>
    </sheetView>
  </sheetViews>
  <sheetFormatPr baseColWidth="10" defaultRowHeight="13" x14ac:dyDescent="0.15"/>
  <cols>
    <col min="1" max="1" width="30.33203125" bestFit="1" customWidth="1"/>
    <col min="2" max="2" width="16" customWidth="1"/>
    <col min="3" max="3" width="14.83203125" customWidth="1"/>
    <col min="4" max="4" width="17.1640625" customWidth="1"/>
    <col min="5" max="5" width="18.1640625" customWidth="1"/>
    <col min="6" max="6" width="16.6640625" customWidth="1"/>
    <col min="12" max="12" width="17.83203125" customWidth="1"/>
    <col min="17" max="17" width="10.83203125" customWidth="1"/>
    <col min="18" max="18" width="32.83203125" customWidth="1"/>
    <col min="19" max="19" width="66.33203125" customWidth="1"/>
    <col min="20" max="20" width="72.33203125" customWidth="1"/>
  </cols>
  <sheetData>
    <row r="1" spans="1:16" s="9" customFormat="1" ht="16" x14ac:dyDescent="0.2">
      <c r="B1" s="36" t="s">
        <v>197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s="9" customFormat="1" ht="16" x14ac:dyDescent="0.2">
      <c r="B2" s="39" t="s">
        <v>180</v>
      </c>
      <c r="C2" s="40"/>
      <c r="D2" s="40"/>
      <c r="E2" s="40"/>
      <c r="F2" s="41"/>
      <c r="G2" s="42" t="s">
        <v>181</v>
      </c>
      <c r="H2" s="40"/>
      <c r="I2" s="40"/>
      <c r="J2" s="40"/>
      <c r="K2" s="41"/>
      <c r="L2" s="42" t="s">
        <v>182</v>
      </c>
      <c r="M2" s="40"/>
      <c r="N2" s="40"/>
      <c r="O2" s="40"/>
      <c r="P2" s="43"/>
    </row>
    <row r="3" spans="1:16" s="9" customFormat="1" ht="16" x14ac:dyDescent="0.2">
      <c r="B3" s="18" t="s">
        <v>11</v>
      </c>
      <c r="C3" s="13" t="s">
        <v>11</v>
      </c>
      <c r="D3" s="13" t="s">
        <v>11</v>
      </c>
      <c r="E3" s="13" t="s">
        <v>11</v>
      </c>
      <c r="F3" s="14" t="s">
        <v>11</v>
      </c>
      <c r="G3" s="12" t="s">
        <v>16</v>
      </c>
      <c r="H3" s="13" t="s">
        <v>16</v>
      </c>
      <c r="I3" s="13" t="s">
        <v>16</v>
      </c>
      <c r="J3" s="13" t="s">
        <v>16</v>
      </c>
      <c r="K3" s="14" t="s">
        <v>16</v>
      </c>
      <c r="L3" s="12" t="s">
        <v>17</v>
      </c>
      <c r="M3" s="13" t="s">
        <v>17</v>
      </c>
      <c r="N3" s="13" t="s">
        <v>17</v>
      </c>
      <c r="O3" s="13" t="s">
        <v>17</v>
      </c>
      <c r="P3" s="19" t="s">
        <v>17</v>
      </c>
    </row>
    <row r="4" spans="1:16" s="9" customFormat="1" ht="17" thickBot="1" x14ac:dyDescent="0.25">
      <c r="B4" s="20" t="s">
        <v>183</v>
      </c>
      <c r="C4" s="16" t="s">
        <v>12</v>
      </c>
      <c r="D4" s="16" t="s">
        <v>13</v>
      </c>
      <c r="E4" s="16" t="s">
        <v>14</v>
      </c>
      <c r="F4" s="17" t="s">
        <v>15</v>
      </c>
      <c r="G4" s="15" t="s">
        <v>183</v>
      </c>
      <c r="H4" s="16" t="s">
        <v>12</v>
      </c>
      <c r="I4" s="16" t="s">
        <v>13</v>
      </c>
      <c r="J4" s="16" t="s">
        <v>14</v>
      </c>
      <c r="K4" s="17" t="s">
        <v>15</v>
      </c>
      <c r="L4" s="15" t="s">
        <v>183</v>
      </c>
      <c r="M4" s="16" t="s">
        <v>12</v>
      </c>
      <c r="N4" s="16" t="s">
        <v>13</v>
      </c>
      <c r="O4" s="16" t="s">
        <v>14</v>
      </c>
      <c r="P4" s="21" t="s">
        <v>15</v>
      </c>
    </row>
    <row r="5" spans="1:16" s="9" customFormat="1" ht="14" thickTop="1" x14ac:dyDescent="0.15">
      <c r="B5" s="4" t="s">
        <v>7</v>
      </c>
      <c r="C5" s="25" t="s">
        <v>187</v>
      </c>
      <c r="D5" s="31" t="s">
        <v>201</v>
      </c>
      <c r="E5" s="2"/>
      <c r="F5" s="3"/>
      <c r="G5" s="1" t="s">
        <v>20</v>
      </c>
      <c r="H5" s="2" t="s">
        <v>21</v>
      </c>
      <c r="I5" s="2" t="s">
        <v>22</v>
      </c>
      <c r="J5" s="2">
        <v>-66</v>
      </c>
      <c r="K5" s="3">
        <v>-66</v>
      </c>
      <c r="L5" s="1" t="s">
        <v>19</v>
      </c>
      <c r="M5" s="25" t="s">
        <v>18</v>
      </c>
      <c r="N5" s="2" t="s">
        <v>19</v>
      </c>
      <c r="O5" s="2">
        <v>-77</v>
      </c>
      <c r="P5" s="5">
        <v>-77</v>
      </c>
    </row>
    <row r="6" spans="1:16" s="9" customFormat="1" x14ac:dyDescent="0.15">
      <c r="B6" s="23" t="s">
        <v>186</v>
      </c>
      <c r="C6" s="2"/>
      <c r="D6" s="2"/>
      <c r="E6" s="2"/>
      <c r="F6" s="3"/>
      <c r="G6" s="1" t="s">
        <v>23</v>
      </c>
      <c r="H6" s="2">
        <v>-66</v>
      </c>
      <c r="I6" s="2">
        <v>-66</v>
      </c>
      <c r="J6" s="2">
        <v>-66</v>
      </c>
      <c r="K6" s="3">
        <v>-66</v>
      </c>
      <c r="L6" s="1" t="s">
        <v>19</v>
      </c>
      <c r="M6" s="2">
        <v>-77</v>
      </c>
      <c r="N6" s="2">
        <v>-77</v>
      </c>
      <c r="O6" s="2">
        <v>-77</v>
      </c>
      <c r="P6" s="5">
        <v>-77</v>
      </c>
    </row>
    <row r="7" spans="1:16" s="9" customFormat="1" x14ac:dyDescent="0.15">
      <c r="B7" s="32" t="s">
        <v>202</v>
      </c>
      <c r="C7" s="25" t="s">
        <v>188</v>
      </c>
      <c r="D7" s="25" t="s">
        <v>201</v>
      </c>
      <c r="E7" s="25" t="s">
        <v>186</v>
      </c>
      <c r="F7" s="25" t="s">
        <v>187</v>
      </c>
      <c r="G7" s="1" t="s">
        <v>24</v>
      </c>
      <c r="H7" s="2" t="s">
        <v>25</v>
      </c>
      <c r="I7" s="2" t="s">
        <v>26</v>
      </c>
      <c r="J7" s="2" t="s">
        <v>27</v>
      </c>
      <c r="K7" s="3" t="s">
        <v>28</v>
      </c>
      <c r="L7" s="27" t="s">
        <v>18</v>
      </c>
      <c r="M7" s="25" t="s">
        <v>18</v>
      </c>
      <c r="N7" s="25" t="s">
        <v>18</v>
      </c>
      <c r="O7" s="25" t="s">
        <v>18</v>
      </c>
      <c r="P7" s="26" t="s">
        <v>18</v>
      </c>
    </row>
    <row r="8" spans="1:16" s="9" customFormat="1" x14ac:dyDescent="0.15">
      <c r="B8" s="32" t="s">
        <v>186</v>
      </c>
      <c r="C8" s="25" t="s">
        <v>194</v>
      </c>
      <c r="D8" s="2" t="s">
        <v>200</v>
      </c>
      <c r="E8" s="2" t="s">
        <v>185</v>
      </c>
      <c r="F8" s="3" t="s">
        <v>190</v>
      </c>
      <c r="G8" s="1" t="s">
        <v>29</v>
      </c>
      <c r="H8" s="2" t="s">
        <v>30</v>
      </c>
      <c r="I8" s="2" t="s">
        <v>31</v>
      </c>
      <c r="J8" s="2" t="s">
        <v>31</v>
      </c>
      <c r="K8" s="3" t="s">
        <v>32</v>
      </c>
      <c r="L8" s="27" t="s">
        <v>18</v>
      </c>
      <c r="M8" s="25" t="s">
        <v>18</v>
      </c>
      <c r="N8" s="2" t="s">
        <v>19</v>
      </c>
      <c r="O8" s="2" t="s">
        <v>19</v>
      </c>
      <c r="P8" s="5" t="s">
        <v>19</v>
      </c>
    </row>
    <row r="9" spans="1:16" s="9" customFormat="1" x14ac:dyDescent="0.15">
      <c r="B9" s="32" t="s">
        <v>185</v>
      </c>
      <c r="C9" s="25" t="s">
        <v>194</v>
      </c>
      <c r="D9" s="2"/>
      <c r="E9" s="2"/>
      <c r="F9" s="3"/>
      <c r="G9" s="1" t="s">
        <v>33</v>
      </c>
      <c r="H9" s="2" t="s">
        <v>34</v>
      </c>
      <c r="I9" s="2">
        <v>-66</v>
      </c>
      <c r="J9" s="2">
        <v>-66</v>
      </c>
      <c r="K9" s="3">
        <v>-66</v>
      </c>
      <c r="L9" s="27" t="s">
        <v>18</v>
      </c>
      <c r="M9" s="25" t="s">
        <v>18</v>
      </c>
      <c r="N9" s="2">
        <v>-77</v>
      </c>
      <c r="O9" s="2">
        <v>-77</v>
      </c>
      <c r="P9" s="5">
        <v>-77</v>
      </c>
    </row>
    <row r="10" spans="1:16" s="9" customFormat="1" x14ac:dyDescent="0.15">
      <c r="B10" s="32" t="s">
        <v>191</v>
      </c>
      <c r="C10" s="25" t="s">
        <v>1</v>
      </c>
      <c r="D10" s="2" t="s">
        <v>2</v>
      </c>
      <c r="E10" s="2" t="s">
        <v>202</v>
      </c>
      <c r="F10" s="3" t="s">
        <v>188</v>
      </c>
      <c r="G10" s="1" t="s">
        <v>35</v>
      </c>
      <c r="H10" s="2" t="s">
        <v>36</v>
      </c>
      <c r="I10" s="2" t="s">
        <v>37</v>
      </c>
      <c r="J10" s="2" t="s">
        <v>38</v>
      </c>
      <c r="K10" s="3" t="s">
        <v>39</v>
      </c>
      <c r="L10" s="27" t="s">
        <v>18</v>
      </c>
      <c r="M10" s="25" t="s">
        <v>18</v>
      </c>
      <c r="N10" s="2" t="s">
        <v>19</v>
      </c>
      <c r="O10" s="2" t="s">
        <v>19</v>
      </c>
      <c r="P10" s="5" t="s">
        <v>19</v>
      </c>
    </row>
    <row r="11" spans="1:16" s="9" customFormat="1" x14ac:dyDescent="0.15">
      <c r="B11" s="32" t="s">
        <v>202</v>
      </c>
      <c r="C11" s="2" t="s">
        <v>188</v>
      </c>
      <c r="D11" s="2"/>
      <c r="E11" s="2"/>
      <c r="F11" s="3"/>
      <c r="G11" s="1">
        <v>-99</v>
      </c>
      <c r="H11" s="2">
        <v>-99</v>
      </c>
      <c r="I11" s="2">
        <v>-66</v>
      </c>
      <c r="J11" s="2">
        <v>-66</v>
      </c>
      <c r="K11" s="3">
        <v>-66</v>
      </c>
      <c r="L11" s="27" t="s">
        <v>18</v>
      </c>
      <c r="M11" s="2" t="s">
        <v>19</v>
      </c>
      <c r="N11" s="2">
        <v>-77</v>
      </c>
      <c r="O11" s="2">
        <v>-77</v>
      </c>
      <c r="P11" s="5">
        <v>-77</v>
      </c>
    </row>
    <row r="12" spans="1:16" s="9" customFormat="1" x14ac:dyDescent="0.15">
      <c r="B12" s="32" t="s">
        <v>186</v>
      </c>
      <c r="C12" s="25" t="s">
        <v>201</v>
      </c>
      <c r="D12" s="2" t="s">
        <v>194</v>
      </c>
      <c r="E12" s="2" t="s">
        <v>189</v>
      </c>
      <c r="F12" s="3"/>
      <c r="G12" s="1">
        <v>-99</v>
      </c>
      <c r="H12" s="2">
        <v>-99</v>
      </c>
      <c r="I12" s="2">
        <v>-99</v>
      </c>
      <c r="J12" s="2">
        <v>-99</v>
      </c>
      <c r="K12" s="3">
        <v>-66</v>
      </c>
      <c r="L12" s="27" t="s">
        <v>18</v>
      </c>
      <c r="M12" s="25" t="s">
        <v>18</v>
      </c>
      <c r="N12" s="2" t="s">
        <v>19</v>
      </c>
      <c r="O12" s="2" t="s">
        <v>19</v>
      </c>
      <c r="P12" s="5">
        <v>-77</v>
      </c>
    </row>
    <row r="13" spans="1:16" s="9" customFormat="1" x14ac:dyDescent="0.15">
      <c r="B13" s="32" t="s">
        <v>202</v>
      </c>
      <c r="C13" s="24" t="s">
        <v>186</v>
      </c>
      <c r="D13" s="31" t="s">
        <v>201</v>
      </c>
      <c r="E13" s="25" t="s">
        <v>189</v>
      </c>
      <c r="F13" s="3"/>
      <c r="G13" s="1" t="s">
        <v>40</v>
      </c>
      <c r="H13" s="2" t="s">
        <v>41</v>
      </c>
      <c r="I13" s="2" t="s">
        <v>42</v>
      </c>
      <c r="J13" s="2" t="s">
        <v>43</v>
      </c>
      <c r="K13" s="3">
        <v>-66</v>
      </c>
      <c r="L13" s="27" t="s">
        <v>18</v>
      </c>
      <c r="M13" s="2" t="s">
        <v>19</v>
      </c>
      <c r="N13" s="2" t="s">
        <v>19</v>
      </c>
      <c r="O13" s="25" t="s">
        <v>18</v>
      </c>
      <c r="P13" s="5">
        <v>-77</v>
      </c>
    </row>
    <row r="14" spans="1:16" s="9" customFormat="1" x14ac:dyDescent="0.15">
      <c r="A14" s="34"/>
      <c r="B14" s="32" t="s">
        <v>185</v>
      </c>
      <c r="C14" s="2" t="s">
        <v>194</v>
      </c>
      <c r="D14" s="2" t="s">
        <v>191</v>
      </c>
      <c r="E14" s="2" t="s">
        <v>187</v>
      </c>
      <c r="F14" s="31" t="s">
        <v>201</v>
      </c>
      <c r="G14" s="1" t="s">
        <v>44</v>
      </c>
      <c r="H14" s="2" t="s">
        <v>45</v>
      </c>
      <c r="I14" s="2" t="s">
        <v>46</v>
      </c>
      <c r="J14" s="2" t="s">
        <v>47</v>
      </c>
      <c r="K14" s="3" t="s">
        <v>48</v>
      </c>
      <c r="L14" s="27" t="s">
        <v>18</v>
      </c>
      <c r="M14" s="2" t="s">
        <v>19</v>
      </c>
      <c r="N14" s="2" t="s">
        <v>19</v>
      </c>
      <c r="O14" s="2" t="s">
        <v>19</v>
      </c>
      <c r="P14" s="5" t="s">
        <v>19</v>
      </c>
    </row>
    <row r="15" spans="1:16" s="9" customFormat="1" x14ac:dyDescent="0.15">
      <c r="B15" s="32" t="s">
        <v>186</v>
      </c>
      <c r="C15" s="2" t="s">
        <v>7</v>
      </c>
      <c r="D15" s="2" t="s">
        <v>185</v>
      </c>
      <c r="E15" s="2" t="s">
        <v>196</v>
      </c>
      <c r="F15" s="25" t="s">
        <v>201</v>
      </c>
      <c r="G15" s="1" t="s">
        <v>49</v>
      </c>
      <c r="H15" s="2" t="s">
        <v>50</v>
      </c>
      <c r="I15" s="2" t="s">
        <v>51</v>
      </c>
      <c r="J15" s="2" t="s">
        <v>52</v>
      </c>
      <c r="K15" s="3" t="s">
        <v>53</v>
      </c>
      <c r="L15" s="27" t="s">
        <v>18</v>
      </c>
      <c r="M15" s="2" t="s">
        <v>19</v>
      </c>
      <c r="N15" s="2" t="s">
        <v>19</v>
      </c>
      <c r="O15" s="2" t="s">
        <v>19</v>
      </c>
      <c r="P15" s="26" t="s">
        <v>18</v>
      </c>
    </row>
    <row r="16" spans="1:16" s="9" customFormat="1" x14ac:dyDescent="0.15">
      <c r="B16" s="32" t="s">
        <v>185</v>
      </c>
      <c r="C16" s="2" t="s">
        <v>190</v>
      </c>
      <c r="D16" s="2" t="s">
        <v>199</v>
      </c>
      <c r="E16" s="25" t="s">
        <v>194</v>
      </c>
      <c r="F16" s="31" t="s">
        <v>201</v>
      </c>
      <c r="G16" s="1" t="s">
        <v>54</v>
      </c>
      <c r="H16" s="2" t="s">
        <v>55</v>
      </c>
      <c r="I16" s="2" t="s">
        <v>56</v>
      </c>
      <c r="J16" s="2" t="s">
        <v>57</v>
      </c>
      <c r="K16" s="3" t="s">
        <v>58</v>
      </c>
      <c r="L16" s="27" t="s">
        <v>18</v>
      </c>
      <c r="M16" s="2" t="s">
        <v>19</v>
      </c>
      <c r="N16" s="2" t="s">
        <v>19</v>
      </c>
      <c r="O16" s="25" t="s">
        <v>18</v>
      </c>
      <c r="P16" s="5" t="s">
        <v>19</v>
      </c>
    </row>
    <row r="17" spans="2:16" s="9" customFormat="1" x14ac:dyDescent="0.15">
      <c r="B17" s="32" t="s">
        <v>186</v>
      </c>
      <c r="C17" s="2" t="s">
        <v>2</v>
      </c>
      <c r="D17" s="2" t="s">
        <v>199</v>
      </c>
      <c r="E17" s="2"/>
      <c r="F17" s="3"/>
      <c r="G17" s="1" t="s">
        <v>59</v>
      </c>
      <c r="H17" s="2" t="s">
        <v>60</v>
      </c>
      <c r="I17" s="2">
        <v>-99</v>
      </c>
      <c r="J17" s="2">
        <v>-66</v>
      </c>
      <c r="K17" s="3">
        <v>-66</v>
      </c>
      <c r="L17" s="27" t="s">
        <v>18</v>
      </c>
      <c r="M17" s="2" t="s">
        <v>19</v>
      </c>
      <c r="N17" s="2" t="s">
        <v>19</v>
      </c>
      <c r="O17" s="2">
        <v>-77</v>
      </c>
      <c r="P17" s="5">
        <v>-77</v>
      </c>
    </row>
    <row r="18" spans="2:16" s="9" customFormat="1" x14ac:dyDescent="0.15">
      <c r="B18" s="4" t="s">
        <v>191</v>
      </c>
      <c r="C18" s="25" t="s">
        <v>186</v>
      </c>
      <c r="D18" s="2" t="s">
        <v>194</v>
      </c>
      <c r="E18" s="25" t="s">
        <v>5</v>
      </c>
      <c r="F18" s="3" t="s">
        <v>9</v>
      </c>
      <c r="G18" s="1" t="s">
        <v>61</v>
      </c>
      <c r="H18" s="2" t="s">
        <v>62</v>
      </c>
      <c r="I18" s="2" t="s">
        <v>63</v>
      </c>
      <c r="J18" s="2" t="s">
        <v>64</v>
      </c>
      <c r="K18" s="3" t="s">
        <v>65</v>
      </c>
      <c r="L18" s="1" t="s">
        <v>19</v>
      </c>
      <c r="M18" s="25" t="s">
        <v>18</v>
      </c>
      <c r="N18" s="2" t="s">
        <v>19</v>
      </c>
      <c r="O18" s="25" t="s">
        <v>18</v>
      </c>
      <c r="P18" s="5" t="s">
        <v>19</v>
      </c>
    </row>
    <row r="19" spans="2:16" s="9" customFormat="1" x14ac:dyDescent="0.15">
      <c r="B19" s="4" t="s">
        <v>202</v>
      </c>
      <c r="C19" s="25" t="s">
        <v>192</v>
      </c>
      <c r="D19" s="25" t="s">
        <v>191</v>
      </c>
      <c r="E19" s="24" t="s">
        <v>186</v>
      </c>
      <c r="F19" s="3" t="s">
        <v>2</v>
      </c>
      <c r="G19" s="1" t="s">
        <v>66</v>
      </c>
      <c r="H19" s="2" t="s">
        <v>67</v>
      </c>
      <c r="I19" s="2" t="s">
        <v>68</v>
      </c>
      <c r="J19" s="2" t="s">
        <v>69</v>
      </c>
      <c r="K19" s="3">
        <v>-99</v>
      </c>
      <c r="L19" s="1" t="s">
        <v>19</v>
      </c>
      <c r="M19" s="25" t="s">
        <v>18</v>
      </c>
      <c r="N19" s="25" t="s">
        <v>18</v>
      </c>
      <c r="O19" s="2" t="s">
        <v>19</v>
      </c>
      <c r="P19" s="5" t="s">
        <v>19</v>
      </c>
    </row>
    <row r="20" spans="2:16" s="9" customFormat="1" x14ac:dyDescent="0.15">
      <c r="B20" s="4" t="s">
        <v>196</v>
      </c>
      <c r="C20" s="2"/>
      <c r="D20" s="2"/>
      <c r="E20" s="2"/>
      <c r="F20" s="3"/>
      <c r="G20" s="1" t="s">
        <v>70</v>
      </c>
      <c r="H20" s="2">
        <v>-66</v>
      </c>
      <c r="I20" s="2">
        <v>-66</v>
      </c>
      <c r="J20" s="2">
        <v>-66</v>
      </c>
      <c r="K20" s="3">
        <v>-66</v>
      </c>
      <c r="L20" s="1" t="s">
        <v>19</v>
      </c>
      <c r="M20" s="2">
        <v>-77</v>
      </c>
      <c r="N20" s="2">
        <v>-77</v>
      </c>
      <c r="O20" s="2">
        <v>-77</v>
      </c>
      <c r="P20" s="5">
        <v>-77</v>
      </c>
    </row>
    <row r="21" spans="2:16" s="9" customFormat="1" x14ac:dyDescent="0.15">
      <c r="B21" s="32" t="s">
        <v>191</v>
      </c>
      <c r="C21" s="2" t="s">
        <v>190</v>
      </c>
      <c r="D21" s="25" t="s">
        <v>188</v>
      </c>
      <c r="E21" s="25" t="s">
        <v>202</v>
      </c>
      <c r="F21" s="24" t="s">
        <v>186</v>
      </c>
      <c r="G21" s="1">
        <v>-99</v>
      </c>
      <c r="H21" s="2">
        <v>-99</v>
      </c>
      <c r="I21" s="2">
        <v>-99</v>
      </c>
      <c r="J21" s="2">
        <v>-99</v>
      </c>
      <c r="K21" s="3">
        <v>-99</v>
      </c>
      <c r="L21" s="27" t="s">
        <v>18</v>
      </c>
      <c r="M21" s="2" t="s">
        <v>19</v>
      </c>
      <c r="N21" s="25" t="s">
        <v>18</v>
      </c>
      <c r="O21" s="25" t="s">
        <v>18</v>
      </c>
      <c r="P21" s="5" t="s">
        <v>19</v>
      </c>
    </row>
    <row r="22" spans="2:16" s="9" customFormat="1" x14ac:dyDescent="0.15">
      <c r="B22" s="32" t="s">
        <v>194</v>
      </c>
      <c r="C22" s="2" t="s">
        <v>2</v>
      </c>
      <c r="D22" s="2" t="s">
        <v>185</v>
      </c>
      <c r="E22" s="2" t="s">
        <v>202</v>
      </c>
      <c r="F22" s="3" t="s">
        <v>1</v>
      </c>
      <c r="G22" s="1" t="s">
        <v>71</v>
      </c>
      <c r="H22" s="2" t="s">
        <v>72</v>
      </c>
      <c r="I22" s="2" t="s">
        <v>73</v>
      </c>
      <c r="J22" s="2" t="s">
        <v>74</v>
      </c>
      <c r="K22" s="3" t="s">
        <v>71</v>
      </c>
      <c r="L22" s="27" t="s">
        <v>18</v>
      </c>
      <c r="M22" s="2" t="s">
        <v>19</v>
      </c>
      <c r="N22" s="2" t="s">
        <v>19</v>
      </c>
      <c r="O22" s="2" t="s">
        <v>19</v>
      </c>
      <c r="P22" s="5" t="s">
        <v>19</v>
      </c>
    </row>
    <row r="23" spans="2:16" s="9" customFormat="1" x14ac:dyDescent="0.15">
      <c r="B23" s="4" t="s">
        <v>196</v>
      </c>
      <c r="C23" s="31" t="s">
        <v>201</v>
      </c>
      <c r="D23" s="2"/>
      <c r="E23" s="2"/>
      <c r="F23" s="3"/>
      <c r="G23" s="1" t="s">
        <v>75</v>
      </c>
      <c r="H23" s="2" t="s">
        <v>76</v>
      </c>
      <c r="I23" s="2">
        <v>-66</v>
      </c>
      <c r="J23" s="2">
        <v>-66</v>
      </c>
      <c r="K23" s="3">
        <v>-66</v>
      </c>
      <c r="L23" s="1" t="s">
        <v>19</v>
      </c>
      <c r="M23" s="2" t="s">
        <v>19</v>
      </c>
      <c r="N23" s="2">
        <v>-77</v>
      </c>
      <c r="O23" s="2">
        <v>-77</v>
      </c>
      <c r="P23" s="5">
        <v>-77</v>
      </c>
    </row>
    <row r="24" spans="2:16" s="9" customFormat="1" x14ac:dyDescent="0.15">
      <c r="B24" s="23" t="s">
        <v>186</v>
      </c>
      <c r="C24" s="2" t="s">
        <v>190</v>
      </c>
      <c r="D24" s="2" t="s">
        <v>7</v>
      </c>
      <c r="E24" s="2" t="s">
        <v>185</v>
      </c>
      <c r="F24" s="3" t="s">
        <v>191</v>
      </c>
      <c r="G24" s="1" t="s">
        <v>77</v>
      </c>
      <c r="H24" s="2" t="s">
        <v>78</v>
      </c>
      <c r="I24" s="2" t="s">
        <v>79</v>
      </c>
      <c r="J24" s="2" t="s">
        <v>80</v>
      </c>
      <c r="K24" s="3" t="s">
        <v>81</v>
      </c>
      <c r="L24" s="1" t="s">
        <v>19</v>
      </c>
      <c r="M24" s="2" t="s">
        <v>19</v>
      </c>
      <c r="N24" s="2" t="s">
        <v>19</v>
      </c>
      <c r="O24" s="2" t="s">
        <v>19</v>
      </c>
      <c r="P24" s="5" t="s">
        <v>19</v>
      </c>
    </row>
    <row r="25" spans="2:16" s="9" customFormat="1" x14ac:dyDescent="0.15">
      <c r="B25" s="4" t="s">
        <v>188</v>
      </c>
      <c r="C25" s="25" t="s">
        <v>202</v>
      </c>
      <c r="D25" s="2" t="s">
        <v>1</v>
      </c>
      <c r="E25" s="2"/>
      <c r="F25" s="3"/>
      <c r="G25" s="1" t="s">
        <v>82</v>
      </c>
      <c r="H25" s="2" t="s">
        <v>82</v>
      </c>
      <c r="I25" s="2" t="s">
        <v>82</v>
      </c>
      <c r="J25" s="2">
        <v>-66</v>
      </c>
      <c r="K25" s="3">
        <v>-66</v>
      </c>
      <c r="L25" s="1" t="s">
        <v>19</v>
      </c>
      <c r="M25" s="25" t="s">
        <v>18</v>
      </c>
      <c r="N25" s="2" t="s">
        <v>19</v>
      </c>
      <c r="O25" s="2">
        <v>-77</v>
      </c>
      <c r="P25" s="5">
        <v>-77</v>
      </c>
    </row>
    <row r="26" spans="2:16" s="9" customFormat="1" x14ac:dyDescent="0.15">
      <c r="B26" s="32" t="s">
        <v>202</v>
      </c>
      <c r="C26" s="2" t="s">
        <v>5</v>
      </c>
      <c r="D26" s="25" t="s">
        <v>186</v>
      </c>
      <c r="E26" s="2" t="s">
        <v>200</v>
      </c>
      <c r="F26" s="3" t="s">
        <v>194</v>
      </c>
      <c r="G26" s="1">
        <v>-99</v>
      </c>
      <c r="H26" s="2">
        <v>-99</v>
      </c>
      <c r="I26" s="2">
        <v>-99</v>
      </c>
      <c r="J26" s="2">
        <v>-99</v>
      </c>
      <c r="K26" s="3">
        <v>-99</v>
      </c>
      <c r="L26" s="27" t="s">
        <v>18</v>
      </c>
      <c r="M26" s="2" t="s">
        <v>19</v>
      </c>
      <c r="N26" s="25" t="s">
        <v>18</v>
      </c>
      <c r="O26" s="2" t="s">
        <v>19</v>
      </c>
      <c r="P26" s="5" t="s">
        <v>19</v>
      </c>
    </row>
    <row r="27" spans="2:16" s="9" customFormat="1" x14ac:dyDescent="0.15">
      <c r="B27" s="23" t="s">
        <v>186</v>
      </c>
      <c r="C27" s="25" t="s">
        <v>185</v>
      </c>
      <c r="D27" s="2" t="s">
        <v>190</v>
      </c>
      <c r="E27" s="25" t="s">
        <v>194</v>
      </c>
      <c r="F27" s="3" t="s">
        <v>202</v>
      </c>
      <c r="G27" s="1" t="s">
        <v>83</v>
      </c>
      <c r="H27" s="2" t="s">
        <v>84</v>
      </c>
      <c r="I27" s="2" t="s">
        <v>85</v>
      </c>
      <c r="J27" s="2" t="s">
        <v>86</v>
      </c>
      <c r="K27" s="3" t="s">
        <v>87</v>
      </c>
      <c r="L27" s="1" t="s">
        <v>19</v>
      </c>
      <c r="M27" s="25" t="s">
        <v>18</v>
      </c>
      <c r="N27" s="2" t="s">
        <v>19</v>
      </c>
      <c r="O27" s="25" t="s">
        <v>18</v>
      </c>
      <c r="P27" s="5" t="s">
        <v>19</v>
      </c>
    </row>
    <row r="28" spans="2:16" s="9" customFormat="1" x14ac:dyDescent="0.15">
      <c r="B28" s="32" t="s">
        <v>185</v>
      </c>
      <c r="C28" s="2" t="s">
        <v>187</v>
      </c>
      <c r="D28" s="25" t="s">
        <v>202</v>
      </c>
      <c r="E28" s="24" t="s">
        <v>186</v>
      </c>
      <c r="F28" s="3" t="s">
        <v>191</v>
      </c>
      <c r="G28" s="1" t="s">
        <v>88</v>
      </c>
      <c r="H28" s="2" t="s">
        <v>89</v>
      </c>
      <c r="I28" s="2" t="s">
        <v>90</v>
      </c>
      <c r="J28" s="2" t="s">
        <v>90</v>
      </c>
      <c r="K28" s="3" t="s">
        <v>91</v>
      </c>
      <c r="L28" s="27" t="s">
        <v>18</v>
      </c>
      <c r="M28" s="2" t="s">
        <v>19</v>
      </c>
      <c r="N28" s="25" t="s">
        <v>18</v>
      </c>
      <c r="O28" s="2" t="s">
        <v>19</v>
      </c>
      <c r="P28" s="5" t="s">
        <v>19</v>
      </c>
    </row>
    <row r="29" spans="2:16" s="9" customFormat="1" x14ac:dyDescent="0.15">
      <c r="B29" s="4" t="s">
        <v>185</v>
      </c>
      <c r="C29" s="24" t="s">
        <v>186</v>
      </c>
      <c r="D29" s="2" t="s">
        <v>190</v>
      </c>
      <c r="E29" s="2" t="s">
        <v>187</v>
      </c>
      <c r="F29" s="3" t="s">
        <v>196</v>
      </c>
      <c r="G29" s="1" t="s">
        <v>92</v>
      </c>
      <c r="H29" s="2" t="s">
        <v>93</v>
      </c>
      <c r="I29" s="2" t="s">
        <v>94</v>
      </c>
      <c r="J29" s="2" t="s">
        <v>95</v>
      </c>
      <c r="K29" s="3" t="s">
        <v>96</v>
      </c>
      <c r="L29" s="1" t="s">
        <v>19</v>
      </c>
      <c r="M29" s="2" t="s">
        <v>19</v>
      </c>
      <c r="N29" s="2" t="s">
        <v>19</v>
      </c>
      <c r="O29" s="2" t="s">
        <v>19</v>
      </c>
      <c r="P29" s="5" t="s">
        <v>19</v>
      </c>
    </row>
    <row r="30" spans="2:16" s="9" customFormat="1" x14ac:dyDescent="0.15">
      <c r="B30" s="32" t="s">
        <v>185</v>
      </c>
      <c r="C30" s="25" t="s">
        <v>7</v>
      </c>
      <c r="D30" s="2" t="s">
        <v>2</v>
      </c>
      <c r="E30" s="2" t="s">
        <v>194</v>
      </c>
      <c r="F30" s="3" t="s">
        <v>188</v>
      </c>
      <c r="G30" s="1" t="s">
        <v>97</v>
      </c>
      <c r="H30" s="2" t="s">
        <v>98</v>
      </c>
      <c r="I30" s="2" t="s">
        <v>98</v>
      </c>
      <c r="J30" s="2" t="s">
        <v>99</v>
      </c>
      <c r="K30" s="3" t="s">
        <v>99</v>
      </c>
      <c r="L30" s="27" t="s">
        <v>18</v>
      </c>
      <c r="M30" s="25" t="s">
        <v>18</v>
      </c>
      <c r="N30" s="2" t="s">
        <v>19</v>
      </c>
      <c r="O30" s="2" t="s">
        <v>19</v>
      </c>
      <c r="P30" s="5" t="s">
        <v>19</v>
      </c>
    </row>
    <row r="31" spans="2:16" s="9" customFormat="1" x14ac:dyDescent="0.15">
      <c r="B31" s="32" t="s">
        <v>186</v>
      </c>
      <c r="C31" s="2" t="s">
        <v>185</v>
      </c>
      <c r="D31" s="2" t="s">
        <v>194</v>
      </c>
      <c r="E31" s="2"/>
      <c r="F31" s="3"/>
      <c r="G31" s="1" t="s">
        <v>100</v>
      </c>
      <c r="H31" s="2">
        <v>-99</v>
      </c>
      <c r="I31" s="2" t="s">
        <v>101</v>
      </c>
      <c r="J31" s="2">
        <v>-66</v>
      </c>
      <c r="K31" s="3">
        <v>-66</v>
      </c>
      <c r="L31" s="27" t="s">
        <v>18</v>
      </c>
      <c r="M31" s="2" t="s">
        <v>19</v>
      </c>
      <c r="N31" s="2" t="s">
        <v>19</v>
      </c>
      <c r="O31" s="2">
        <v>-77</v>
      </c>
      <c r="P31" s="5">
        <v>-77</v>
      </c>
    </row>
    <row r="32" spans="2:16" s="9" customFormat="1" x14ac:dyDescent="0.15">
      <c r="B32" s="32" t="s">
        <v>194</v>
      </c>
      <c r="C32" s="2" t="s">
        <v>185</v>
      </c>
      <c r="D32" s="2" t="s">
        <v>196</v>
      </c>
      <c r="E32" s="25" t="s">
        <v>188</v>
      </c>
      <c r="F32" s="3" t="s">
        <v>191</v>
      </c>
      <c r="G32" s="1" t="s">
        <v>102</v>
      </c>
      <c r="H32" s="2" t="s">
        <v>103</v>
      </c>
      <c r="I32" s="2" t="s">
        <v>104</v>
      </c>
      <c r="J32" s="2" t="s">
        <v>105</v>
      </c>
      <c r="K32" s="3" t="s">
        <v>105</v>
      </c>
      <c r="L32" s="27" t="s">
        <v>18</v>
      </c>
      <c r="M32" s="2" t="s">
        <v>19</v>
      </c>
      <c r="N32" s="2" t="s">
        <v>19</v>
      </c>
      <c r="O32" s="25" t="s">
        <v>18</v>
      </c>
      <c r="P32" s="5" t="s">
        <v>19</v>
      </c>
    </row>
    <row r="33" spans="2:16" s="9" customFormat="1" x14ac:dyDescent="0.15">
      <c r="B33" s="32" t="s">
        <v>7</v>
      </c>
      <c r="C33" s="25" t="s">
        <v>185</v>
      </c>
      <c r="D33" s="25" t="s">
        <v>186</v>
      </c>
      <c r="E33" s="2" t="s">
        <v>200</v>
      </c>
      <c r="F33" s="3" t="s">
        <v>194</v>
      </c>
      <c r="G33" s="1" t="s">
        <v>106</v>
      </c>
      <c r="H33" s="2" t="s">
        <v>107</v>
      </c>
      <c r="I33" s="2" t="s">
        <v>108</v>
      </c>
      <c r="J33" s="2" t="s">
        <v>109</v>
      </c>
      <c r="K33" s="3" t="s">
        <v>110</v>
      </c>
      <c r="L33" s="27" t="s">
        <v>18</v>
      </c>
      <c r="M33" s="25" t="s">
        <v>18</v>
      </c>
      <c r="N33" s="25" t="s">
        <v>18</v>
      </c>
      <c r="O33" s="2" t="s">
        <v>19</v>
      </c>
      <c r="P33" s="5" t="s">
        <v>19</v>
      </c>
    </row>
    <row r="34" spans="2:16" s="9" customFormat="1" x14ac:dyDescent="0.15">
      <c r="B34" s="32" t="s">
        <v>194</v>
      </c>
      <c r="C34" s="2" t="s">
        <v>191</v>
      </c>
      <c r="D34" s="2" t="s">
        <v>188</v>
      </c>
      <c r="E34" s="24" t="s">
        <v>186</v>
      </c>
      <c r="F34" s="3" t="s">
        <v>185</v>
      </c>
      <c r="G34" s="1">
        <v>-99</v>
      </c>
      <c r="H34" s="2">
        <v>-99</v>
      </c>
      <c r="I34" s="2">
        <v>-99</v>
      </c>
      <c r="J34" s="2">
        <v>-99</v>
      </c>
      <c r="K34" s="3">
        <v>-99</v>
      </c>
      <c r="L34" s="27" t="s">
        <v>18</v>
      </c>
      <c r="M34" s="2" t="s">
        <v>19</v>
      </c>
      <c r="N34" s="2" t="s">
        <v>19</v>
      </c>
      <c r="O34" s="2" t="s">
        <v>19</v>
      </c>
      <c r="P34" s="5" t="s">
        <v>19</v>
      </c>
    </row>
    <row r="35" spans="2:16" s="9" customFormat="1" x14ac:dyDescent="0.15">
      <c r="B35" s="32" t="s">
        <v>191</v>
      </c>
      <c r="C35" s="25" t="s">
        <v>187</v>
      </c>
      <c r="D35" s="25" t="s">
        <v>192</v>
      </c>
      <c r="E35" s="2" t="s">
        <v>7</v>
      </c>
      <c r="F35" s="31" t="s">
        <v>201</v>
      </c>
      <c r="G35" s="1" t="s">
        <v>111</v>
      </c>
      <c r="H35" s="2" t="s">
        <v>112</v>
      </c>
      <c r="I35" s="2" t="s">
        <v>113</v>
      </c>
      <c r="J35" s="2" t="s">
        <v>114</v>
      </c>
      <c r="K35" s="3" t="s">
        <v>111</v>
      </c>
      <c r="L35" s="27" t="s">
        <v>18</v>
      </c>
      <c r="M35" s="25" t="s">
        <v>18</v>
      </c>
      <c r="N35" s="25" t="s">
        <v>18</v>
      </c>
      <c r="O35" s="2" t="s">
        <v>19</v>
      </c>
      <c r="P35" s="5" t="s">
        <v>19</v>
      </c>
    </row>
    <row r="36" spans="2:16" s="9" customFormat="1" x14ac:dyDescent="0.15">
      <c r="B36" s="4" t="s">
        <v>5</v>
      </c>
      <c r="C36" s="2" t="s">
        <v>194</v>
      </c>
      <c r="D36" s="2" t="s">
        <v>190</v>
      </c>
      <c r="E36" s="24" t="s">
        <v>186</v>
      </c>
      <c r="F36" s="3" t="s">
        <v>191</v>
      </c>
      <c r="G36" s="1">
        <v>-66</v>
      </c>
      <c r="H36" s="2">
        <v>-66</v>
      </c>
      <c r="I36" s="2">
        <v>-66</v>
      </c>
      <c r="J36" s="2">
        <v>-66</v>
      </c>
      <c r="K36" s="3">
        <v>-66</v>
      </c>
      <c r="L36" s="1">
        <v>-77</v>
      </c>
      <c r="M36" s="2">
        <v>-77</v>
      </c>
      <c r="N36" s="2">
        <v>-77</v>
      </c>
      <c r="O36" s="2">
        <v>-77</v>
      </c>
      <c r="P36" s="5">
        <v>-77</v>
      </c>
    </row>
    <row r="37" spans="2:16" s="9" customFormat="1" x14ac:dyDescent="0.15">
      <c r="B37" s="32" t="s">
        <v>5</v>
      </c>
      <c r="C37" s="2" t="s">
        <v>194</v>
      </c>
      <c r="D37" s="31" t="s">
        <v>201</v>
      </c>
      <c r="E37" s="2" t="s">
        <v>190</v>
      </c>
      <c r="F37" s="3" t="s">
        <v>187</v>
      </c>
      <c r="G37" s="1" t="s">
        <v>115</v>
      </c>
      <c r="H37" s="2" t="s">
        <v>116</v>
      </c>
      <c r="I37" s="2" t="s">
        <v>117</v>
      </c>
      <c r="J37" s="2" t="s">
        <v>118</v>
      </c>
      <c r="K37" s="3">
        <v>-99</v>
      </c>
      <c r="L37" s="27" t="s">
        <v>18</v>
      </c>
      <c r="M37" s="2" t="s">
        <v>19</v>
      </c>
      <c r="N37" s="2" t="s">
        <v>19</v>
      </c>
      <c r="O37" s="2" t="s">
        <v>19</v>
      </c>
      <c r="P37" s="5" t="s">
        <v>19</v>
      </c>
    </row>
    <row r="38" spans="2:16" s="9" customFormat="1" x14ac:dyDescent="0.15">
      <c r="B38" s="32" t="s">
        <v>186</v>
      </c>
      <c r="C38" s="25" t="s">
        <v>191</v>
      </c>
      <c r="D38" s="2" t="s">
        <v>188</v>
      </c>
      <c r="E38" s="2" t="s">
        <v>194</v>
      </c>
      <c r="F38" s="3" t="s">
        <v>190</v>
      </c>
      <c r="G38" s="1" t="s">
        <v>119</v>
      </c>
      <c r="H38" s="2" t="s">
        <v>120</v>
      </c>
      <c r="I38" s="2">
        <v>-99</v>
      </c>
      <c r="J38" s="2" t="s">
        <v>121</v>
      </c>
      <c r="K38" s="3">
        <v>-99</v>
      </c>
      <c r="L38" s="27" t="s">
        <v>18</v>
      </c>
      <c r="M38" s="25" t="s">
        <v>18</v>
      </c>
      <c r="N38" s="2" t="s">
        <v>19</v>
      </c>
      <c r="O38" s="2" t="s">
        <v>19</v>
      </c>
      <c r="P38" s="5" t="s">
        <v>19</v>
      </c>
    </row>
    <row r="39" spans="2:16" s="9" customFormat="1" x14ac:dyDescent="0.15">
      <c r="B39" s="4" t="s">
        <v>190</v>
      </c>
      <c r="C39" s="31" t="s">
        <v>201</v>
      </c>
      <c r="D39" s="2" t="s">
        <v>5</v>
      </c>
      <c r="E39" s="2" t="s">
        <v>4</v>
      </c>
      <c r="F39" s="3" t="s">
        <v>194</v>
      </c>
      <c r="G39" s="1" t="s">
        <v>122</v>
      </c>
      <c r="H39" s="2" t="s">
        <v>123</v>
      </c>
      <c r="I39" s="2" t="s">
        <v>123</v>
      </c>
      <c r="J39" s="2" t="s">
        <v>123</v>
      </c>
      <c r="K39" s="3" t="s">
        <v>124</v>
      </c>
      <c r="L39" s="1" t="s">
        <v>19</v>
      </c>
      <c r="M39" s="2" t="s">
        <v>19</v>
      </c>
      <c r="N39" s="2" t="s">
        <v>19</v>
      </c>
      <c r="O39" s="2" t="s">
        <v>19</v>
      </c>
      <c r="P39" s="5" t="s">
        <v>19</v>
      </c>
    </row>
    <row r="40" spans="2:16" s="9" customFormat="1" x14ac:dyDescent="0.15">
      <c r="B40" s="32" t="s">
        <v>5</v>
      </c>
      <c r="C40" s="25" t="s">
        <v>190</v>
      </c>
      <c r="D40" s="2" t="s">
        <v>7</v>
      </c>
      <c r="E40" s="25" t="s">
        <v>186</v>
      </c>
      <c r="F40" s="3" t="s">
        <v>200</v>
      </c>
      <c r="G40" s="1">
        <v>-99</v>
      </c>
      <c r="H40" s="2">
        <v>-99</v>
      </c>
      <c r="I40" s="2">
        <v>-99</v>
      </c>
      <c r="J40" s="2">
        <v>-99</v>
      </c>
      <c r="K40" s="3">
        <v>-99</v>
      </c>
      <c r="L40" s="27" t="s">
        <v>18</v>
      </c>
      <c r="M40" s="25" t="s">
        <v>18</v>
      </c>
      <c r="N40" s="2" t="s">
        <v>19</v>
      </c>
      <c r="O40" s="25" t="s">
        <v>18</v>
      </c>
      <c r="P40" s="5" t="s">
        <v>19</v>
      </c>
    </row>
    <row r="41" spans="2:16" s="9" customFormat="1" x14ac:dyDescent="0.15">
      <c r="B41" s="32" t="s">
        <v>186</v>
      </c>
      <c r="C41" s="25" t="s">
        <v>187</v>
      </c>
      <c r="D41" s="25" t="s">
        <v>201</v>
      </c>
      <c r="E41" s="2" t="s">
        <v>190</v>
      </c>
      <c r="F41" s="3" t="s">
        <v>194</v>
      </c>
      <c r="G41" s="1" t="s">
        <v>125</v>
      </c>
      <c r="H41" s="2" t="s">
        <v>126</v>
      </c>
      <c r="I41" s="2" t="s">
        <v>127</v>
      </c>
      <c r="J41" s="2" t="s">
        <v>128</v>
      </c>
      <c r="K41" s="3" t="s">
        <v>129</v>
      </c>
      <c r="L41" s="27" t="s">
        <v>18</v>
      </c>
      <c r="M41" s="25" t="s">
        <v>18</v>
      </c>
      <c r="N41" s="25" t="s">
        <v>18</v>
      </c>
      <c r="O41" s="2" t="s">
        <v>19</v>
      </c>
      <c r="P41" s="5" t="s">
        <v>19</v>
      </c>
    </row>
    <row r="42" spans="2:16" s="9" customFormat="1" x14ac:dyDescent="0.15">
      <c r="B42" s="4" t="s">
        <v>190</v>
      </c>
      <c r="C42" s="2" t="s">
        <v>196</v>
      </c>
      <c r="D42" s="2" t="s">
        <v>7</v>
      </c>
      <c r="E42" s="2"/>
      <c r="F42" s="3"/>
      <c r="G42" s="1">
        <v>-99</v>
      </c>
      <c r="H42" s="2">
        <v>-99</v>
      </c>
      <c r="I42" s="2">
        <v>-99</v>
      </c>
      <c r="J42" s="2">
        <v>-66</v>
      </c>
      <c r="K42" s="3">
        <v>-66</v>
      </c>
      <c r="L42" s="1" t="s">
        <v>19</v>
      </c>
      <c r="M42" s="2" t="s">
        <v>19</v>
      </c>
      <c r="N42" s="2" t="s">
        <v>19</v>
      </c>
      <c r="O42" s="2">
        <v>-77</v>
      </c>
      <c r="P42" s="5">
        <v>-77</v>
      </c>
    </row>
    <row r="43" spans="2:16" s="9" customFormat="1" x14ac:dyDescent="0.15">
      <c r="B43" s="32" t="s">
        <v>186</v>
      </c>
      <c r="C43" s="2" t="s">
        <v>188</v>
      </c>
      <c r="D43" s="2" t="s">
        <v>4</v>
      </c>
      <c r="E43" s="2" t="s">
        <v>196</v>
      </c>
      <c r="F43" s="3" t="s">
        <v>1</v>
      </c>
      <c r="G43" s="1" t="s">
        <v>130</v>
      </c>
      <c r="H43" s="2" t="s">
        <v>131</v>
      </c>
      <c r="I43" s="2" t="s">
        <v>132</v>
      </c>
      <c r="J43" s="2">
        <v>-99</v>
      </c>
      <c r="K43" s="3" t="s">
        <v>133</v>
      </c>
      <c r="L43" s="27" t="s">
        <v>18</v>
      </c>
      <c r="M43" s="2" t="s">
        <v>19</v>
      </c>
      <c r="N43" s="2" t="s">
        <v>19</v>
      </c>
      <c r="O43" s="2" t="s">
        <v>19</v>
      </c>
      <c r="P43" s="5" t="s">
        <v>19</v>
      </c>
    </row>
    <row r="44" spans="2:16" s="9" customFormat="1" x14ac:dyDescent="0.15">
      <c r="B44" s="23" t="s">
        <v>186</v>
      </c>
      <c r="C44" s="2" t="s">
        <v>190</v>
      </c>
      <c r="D44" s="2" t="s">
        <v>1</v>
      </c>
      <c r="E44" s="2" t="s">
        <v>185</v>
      </c>
      <c r="F44" s="3" t="s">
        <v>188</v>
      </c>
      <c r="G44" s="1" t="s">
        <v>134</v>
      </c>
      <c r="H44" s="2" t="s">
        <v>135</v>
      </c>
      <c r="I44" s="2" t="s">
        <v>136</v>
      </c>
      <c r="J44" s="2" t="s">
        <v>137</v>
      </c>
      <c r="K44" s="3" t="s">
        <v>138</v>
      </c>
      <c r="L44" s="1" t="s">
        <v>19</v>
      </c>
      <c r="M44" s="2" t="s">
        <v>19</v>
      </c>
      <c r="N44" s="2" t="s">
        <v>19</v>
      </c>
      <c r="O44" s="2" t="s">
        <v>19</v>
      </c>
      <c r="P44" s="5" t="s">
        <v>19</v>
      </c>
    </row>
    <row r="45" spans="2:16" s="9" customFormat="1" x14ac:dyDescent="0.15">
      <c r="B45" s="4" t="s">
        <v>1</v>
      </c>
      <c r="C45" s="2" t="s">
        <v>191</v>
      </c>
      <c r="D45" s="2" t="s">
        <v>190</v>
      </c>
      <c r="E45" s="2" t="s">
        <v>202</v>
      </c>
      <c r="F45" s="25" t="s">
        <v>2</v>
      </c>
      <c r="G45" s="1" t="s">
        <v>139</v>
      </c>
      <c r="H45" s="2" t="s">
        <v>140</v>
      </c>
      <c r="I45" s="2" t="s">
        <v>141</v>
      </c>
      <c r="J45" s="2" t="s">
        <v>142</v>
      </c>
      <c r="K45" s="3" t="s">
        <v>143</v>
      </c>
      <c r="L45" s="1" t="s">
        <v>19</v>
      </c>
      <c r="M45" s="2" t="s">
        <v>19</v>
      </c>
      <c r="N45" s="2" t="s">
        <v>19</v>
      </c>
      <c r="O45" s="2" t="s">
        <v>19</v>
      </c>
      <c r="P45" s="26" t="s">
        <v>18</v>
      </c>
    </row>
    <row r="46" spans="2:16" s="9" customFormat="1" x14ac:dyDescent="0.15">
      <c r="B46" s="23" t="s">
        <v>186</v>
      </c>
      <c r="C46" s="25" t="s">
        <v>185</v>
      </c>
      <c r="D46" s="2" t="s">
        <v>190</v>
      </c>
      <c r="E46" s="2" t="s">
        <v>196</v>
      </c>
      <c r="F46" s="3" t="s">
        <v>191</v>
      </c>
      <c r="G46" s="1" t="s">
        <v>144</v>
      </c>
      <c r="H46" s="2" t="s">
        <v>144</v>
      </c>
      <c r="I46" s="2" t="s">
        <v>145</v>
      </c>
      <c r="J46" s="2" t="s">
        <v>146</v>
      </c>
      <c r="K46" s="3" t="s">
        <v>147</v>
      </c>
      <c r="L46" s="1" t="s">
        <v>19</v>
      </c>
      <c r="M46" s="25" t="s">
        <v>18</v>
      </c>
      <c r="N46" s="2" t="s">
        <v>19</v>
      </c>
      <c r="O46" s="2" t="s">
        <v>19</v>
      </c>
      <c r="P46" s="5" t="s">
        <v>19</v>
      </c>
    </row>
    <row r="47" spans="2:16" s="9" customFormat="1" x14ac:dyDescent="0.15">
      <c r="B47" s="32" t="s">
        <v>186</v>
      </c>
      <c r="C47" s="2" t="s">
        <v>190</v>
      </c>
      <c r="D47" s="2" t="s">
        <v>185</v>
      </c>
      <c r="E47" s="2" t="s">
        <v>194</v>
      </c>
      <c r="F47" s="3" t="s">
        <v>5</v>
      </c>
      <c r="G47" s="1" t="s">
        <v>148</v>
      </c>
      <c r="H47" s="2" t="s">
        <v>149</v>
      </c>
      <c r="I47" s="2" t="s">
        <v>150</v>
      </c>
      <c r="J47" s="2" t="s">
        <v>151</v>
      </c>
      <c r="K47" s="3" t="s">
        <v>152</v>
      </c>
      <c r="L47" s="27" t="s">
        <v>18</v>
      </c>
      <c r="M47" s="2" t="s">
        <v>19</v>
      </c>
      <c r="N47" s="2" t="s">
        <v>19</v>
      </c>
      <c r="O47" s="2" t="s">
        <v>19</v>
      </c>
      <c r="P47" s="5" t="s">
        <v>19</v>
      </c>
    </row>
    <row r="48" spans="2:16" s="9" customFormat="1" x14ac:dyDescent="0.15">
      <c r="B48" s="32" t="s">
        <v>191</v>
      </c>
      <c r="C48" s="24" t="s">
        <v>186</v>
      </c>
      <c r="D48" s="2" t="s">
        <v>190</v>
      </c>
      <c r="E48" s="25" t="s">
        <v>2</v>
      </c>
      <c r="F48" s="25" t="s">
        <v>4</v>
      </c>
      <c r="G48" s="1" t="s">
        <v>153</v>
      </c>
      <c r="H48" s="2" t="s">
        <v>154</v>
      </c>
      <c r="I48" s="2" t="s">
        <v>155</v>
      </c>
      <c r="J48" s="2" t="s">
        <v>156</v>
      </c>
      <c r="K48" s="3" t="s">
        <v>157</v>
      </c>
      <c r="L48" s="27" t="s">
        <v>18</v>
      </c>
      <c r="M48" s="2" t="s">
        <v>19</v>
      </c>
      <c r="N48" s="2" t="s">
        <v>19</v>
      </c>
      <c r="O48" s="25" t="s">
        <v>18</v>
      </c>
      <c r="P48" s="26" t="s">
        <v>18</v>
      </c>
    </row>
    <row r="49" spans="1:16" s="9" customFormat="1" x14ac:dyDescent="0.15">
      <c r="B49" s="32" t="s">
        <v>185</v>
      </c>
      <c r="C49" s="2" t="s">
        <v>1</v>
      </c>
      <c r="D49" s="25" t="s">
        <v>194</v>
      </c>
      <c r="E49" s="25" t="s">
        <v>2</v>
      </c>
      <c r="F49" s="3" t="s">
        <v>7</v>
      </c>
      <c r="G49" s="1" t="s">
        <v>158</v>
      </c>
      <c r="H49" s="2" t="s">
        <v>159</v>
      </c>
      <c r="I49" s="2" t="s">
        <v>160</v>
      </c>
      <c r="J49" s="2" t="s">
        <v>161</v>
      </c>
      <c r="K49" s="3" t="s">
        <v>162</v>
      </c>
      <c r="L49" s="27" t="s">
        <v>18</v>
      </c>
      <c r="M49" s="2" t="s">
        <v>19</v>
      </c>
      <c r="N49" s="25" t="s">
        <v>18</v>
      </c>
      <c r="O49" s="25" t="s">
        <v>18</v>
      </c>
      <c r="P49" s="5" t="s">
        <v>19</v>
      </c>
    </row>
    <row r="50" spans="1:16" s="9" customFormat="1" x14ac:dyDescent="0.15">
      <c r="B50" s="32" t="s">
        <v>194</v>
      </c>
      <c r="C50" s="25" t="s">
        <v>185</v>
      </c>
      <c r="D50" s="2" t="s">
        <v>190</v>
      </c>
      <c r="E50" s="24" t="s">
        <v>186</v>
      </c>
      <c r="F50" s="3" t="s">
        <v>196</v>
      </c>
      <c r="G50" s="1" t="s">
        <v>163</v>
      </c>
      <c r="H50" s="2" t="s">
        <v>164</v>
      </c>
      <c r="I50" s="2" t="s">
        <v>165</v>
      </c>
      <c r="J50" s="2" t="s">
        <v>166</v>
      </c>
      <c r="K50" s="3" t="s">
        <v>167</v>
      </c>
      <c r="L50" s="27" t="s">
        <v>18</v>
      </c>
      <c r="M50" s="25" t="s">
        <v>18</v>
      </c>
      <c r="N50" s="2" t="s">
        <v>19</v>
      </c>
      <c r="O50" s="2" t="s">
        <v>19</v>
      </c>
      <c r="P50" s="5" t="s">
        <v>19</v>
      </c>
    </row>
    <row r="51" spans="1:16" s="9" customFormat="1" x14ac:dyDescent="0.15">
      <c r="B51" s="32" t="s">
        <v>7</v>
      </c>
      <c r="C51" s="24" t="s">
        <v>186</v>
      </c>
      <c r="D51" s="2" t="s">
        <v>190</v>
      </c>
      <c r="E51" s="2" t="s">
        <v>192</v>
      </c>
      <c r="F51" s="3" t="s">
        <v>196</v>
      </c>
      <c r="G51" s="1" t="s">
        <v>168</v>
      </c>
      <c r="H51" s="2" t="s">
        <v>169</v>
      </c>
      <c r="I51" s="2" t="s">
        <v>170</v>
      </c>
      <c r="J51" s="2" t="s">
        <v>171</v>
      </c>
      <c r="K51" s="3" t="s">
        <v>172</v>
      </c>
      <c r="L51" s="27" t="s">
        <v>18</v>
      </c>
      <c r="M51" s="2" t="s">
        <v>19</v>
      </c>
      <c r="N51" s="2" t="s">
        <v>19</v>
      </c>
      <c r="O51" s="2" t="s">
        <v>19</v>
      </c>
      <c r="P51" s="5" t="s">
        <v>19</v>
      </c>
    </row>
    <row r="52" spans="1:16" x14ac:dyDescent="0.15">
      <c r="B52" s="4" t="s">
        <v>185</v>
      </c>
      <c r="C52" s="25" t="s">
        <v>186</v>
      </c>
      <c r="D52" s="25" t="s">
        <v>196</v>
      </c>
      <c r="E52" s="25" t="s">
        <v>191</v>
      </c>
      <c r="F52" s="3" t="s">
        <v>1</v>
      </c>
      <c r="G52" s="1">
        <v>-99</v>
      </c>
      <c r="H52" s="2">
        <v>-99</v>
      </c>
      <c r="I52" s="2">
        <v>-99</v>
      </c>
      <c r="J52" s="2">
        <v>-99</v>
      </c>
      <c r="K52" s="3">
        <v>-99</v>
      </c>
      <c r="L52" s="1" t="s">
        <v>19</v>
      </c>
      <c r="M52" s="25" t="s">
        <v>18</v>
      </c>
      <c r="N52" s="25" t="s">
        <v>18</v>
      </c>
      <c r="O52" s="25" t="s">
        <v>18</v>
      </c>
      <c r="P52" s="5" t="s">
        <v>19</v>
      </c>
    </row>
    <row r="53" spans="1:16" x14ac:dyDescent="0.15">
      <c r="A53" s="34"/>
      <c r="B53" s="32" t="s">
        <v>5</v>
      </c>
      <c r="C53" s="2" t="s">
        <v>202</v>
      </c>
      <c r="D53" s="2" t="s">
        <v>188</v>
      </c>
      <c r="E53" s="25" t="s">
        <v>185</v>
      </c>
      <c r="F53" s="3" t="s">
        <v>200</v>
      </c>
      <c r="G53" s="1" t="s">
        <v>173</v>
      </c>
      <c r="H53" s="2" t="s">
        <v>174</v>
      </c>
      <c r="I53" s="2" t="s">
        <v>174</v>
      </c>
      <c r="J53" s="2" t="s">
        <v>175</v>
      </c>
      <c r="K53" s="3" t="s">
        <v>175</v>
      </c>
      <c r="L53" s="27" t="s">
        <v>18</v>
      </c>
      <c r="M53" s="2" t="s">
        <v>19</v>
      </c>
      <c r="N53" s="2" t="s">
        <v>19</v>
      </c>
      <c r="O53" s="25" t="s">
        <v>18</v>
      </c>
      <c r="P53" s="5" t="s">
        <v>19</v>
      </c>
    </row>
    <row r="54" spans="1:16" ht="14" thickBot="1" x14ac:dyDescent="0.2">
      <c r="B54" s="33" t="s">
        <v>201</v>
      </c>
      <c r="C54" s="6" t="s">
        <v>1</v>
      </c>
      <c r="D54" s="29" t="s">
        <v>186</v>
      </c>
      <c r="E54" s="6" t="s">
        <v>7</v>
      </c>
      <c r="F54" s="29" t="s">
        <v>187</v>
      </c>
      <c r="G54" s="8" t="s">
        <v>176</v>
      </c>
      <c r="H54" s="6" t="s">
        <v>177</v>
      </c>
      <c r="I54" s="6" t="s">
        <v>176</v>
      </c>
      <c r="J54" s="6" t="s">
        <v>178</v>
      </c>
      <c r="K54" s="7" t="s">
        <v>179</v>
      </c>
      <c r="L54" s="30" t="s">
        <v>18</v>
      </c>
      <c r="M54" s="6" t="s">
        <v>19</v>
      </c>
      <c r="N54" s="29" t="s">
        <v>18</v>
      </c>
      <c r="O54" s="6" t="s">
        <v>19</v>
      </c>
      <c r="P54" s="28" t="s">
        <v>18</v>
      </c>
    </row>
    <row r="57" spans="1:16" x14ac:dyDescent="0.15">
      <c r="O57" t="s">
        <v>203</v>
      </c>
      <c r="P57">
        <f>COUNTIF(L5:P54,"quoted")</f>
        <v>80</v>
      </c>
    </row>
    <row r="60" spans="1:16" ht="16" x14ac:dyDescent="0.2">
      <c r="B60" s="42" t="s">
        <v>180</v>
      </c>
      <c r="C60" s="40"/>
      <c r="D60" s="40"/>
      <c r="E60" s="40"/>
      <c r="F60" s="41"/>
    </row>
    <row r="61" spans="1:16" ht="17" thickBot="1" x14ac:dyDescent="0.25">
      <c r="A61" s="17" t="s">
        <v>184</v>
      </c>
      <c r="B61" s="15" t="s">
        <v>183</v>
      </c>
      <c r="C61" s="16" t="s">
        <v>12</v>
      </c>
      <c r="D61" s="16" t="s">
        <v>13</v>
      </c>
      <c r="E61" s="16" t="s">
        <v>14</v>
      </c>
      <c r="F61" s="17" t="s">
        <v>15</v>
      </c>
    </row>
    <row r="62" spans="1:16" ht="18" thickTop="1" thickBot="1" x14ac:dyDescent="0.25">
      <c r="A62" t="s">
        <v>3</v>
      </c>
      <c r="B62">
        <v>34</v>
      </c>
      <c r="C62">
        <v>25</v>
      </c>
      <c r="D62">
        <v>23</v>
      </c>
      <c r="E62">
        <v>17</v>
      </c>
      <c r="F62">
        <v>10</v>
      </c>
      <c r="K62" s="17" t="s">
        <v>184</v>
      </c>
      <c r="L62" s="10" t="s">
        <v>206</v>
      </c>
      <c r="M62" s="11" t="s">
        <v>205</v>
      </c>
    </row>
    <row r="63" spans="1:16" ht="14" thickTop="1" x14ac:dyDescent="0.15">
      <c r="A63" t="s">
        <v>207</v>
      </c>
      <c r="B63">
        <v>36</v>
      </c>
      <c r="C63">
        <v>22</v>
      </c>
      <c r="D63">
        <v>15</v>
      </c>
      <c r="E63">
        <v>9</v>
      </c>
      <c r="F63">
        <v>11</v>
      </c>
      <c r="K63" t="s">
        <v>3</v>
      </c>
      <c r="L63">
        <f>SUM(B62:F62)</f>
        <v>109</v>
      </c>
      <c r="M63">
        <v>43</v>
      </c>
    </row>
    <row r="64" spans="1:16" x14ac:dyDescent="0.15">
      <c r="A64" t="s">
        <v>8</v>
      </c>
      <c r="B64">
        <v>23</v>
      </c>
      <c r="C64">
        <v>16</v>
      </c>
      <c r="D64">
        <v>13</v>
      </c>
      <c r="E64">
        <v>12</v>
      </c>
      <c r="F64">
        <v>12</v>
      </c>
      <c r="K64" t="s">
        <v>207</v>
      </c>
      <c r="L64">
        <f t="shared" ref="L64:L72" si="0">SUM(B63:F63)</f>
        <v>93</v>
      </c>
      <c r="M64">
        <v>45</v>
      </c>
    </row>
    <row r="65" spans="1:13" x14ac:dyDescent="0.15">
      <c r="A65" t="s">
        <v>208</v>
      </c>
      <c r="B65">
        <v>10</v>
      </c>
      <c r="C65">
        <v>17</v>
      </c>
      <c r="D65">
        <v>18</v>
      </c>
      <c r="E65">
        <v>19</v>
      </c>
      <c r="F65">
        <v>12</v>
      </c>
      <c r="K65" t="s">
        <v>8</v>
      </c>
      <c r="L65">
        <f t="shared" si="0"/>
        <v>76</v>
      </c>
      <c r="M65">
        <v>39</v>
      </c>
    </row>
    <row r="66" spans="1:13" x14ac:dyDescent="0.15">
      <c r="A66" t="s">
        <v>10</v>
      </c>
      <c r="B66">
        <v>16</v>
      </c>
      <c r="C66">
        <v>11</v>
      </c>
      <c r="D66">
        <v>14</v>
      </c>
      <c r="E66">
        <v>17</v>
      </c>
      <c r="F66">
        <v>14</v>
      </c>
      <c r="K66" t="s">
        <v>208</v>
      </c>
      <c r="L66">
        <f t="shared" si="0"/>
        <v>76</v>
      </c>
      <c r="M66">
        <v>28</v>
      </c>
    </row>
    <row r="67" spans="1:13" x14ac:dyDescent="0.15">
      <c r="A67" t="s">
        <v>0</v>
      </c>
      <c r="B67">
        <v>19</v>
      </c>
      <c r="C67">
        <v>13</v>
      </c>
      <c r="D67">
        <v>11</v>
      </c>
      <c r="E67">
        <v>9</v>
      </c>
      <c r="F67">
        <v>10</v>
      </c>
      <c r="K67" t="s">
        <v>10</v>
      </c>
      <c r="L67">
        <f t="shared" si="0"/>
        <v>72</v>
      </c>
      <c r="M67">
        <v>24</v>
      </c>
    </row>
    <row r="68" spans="1:13" x14ac:dyDescent="0.15">
      <c r="A68" t="s">
        <v>209</v>
      </c>
      <c r="B68">
        <v>13</v>
      </c>
      <c r="C68">
        <v>13</v>
      </c>
      <c r="D68">
        <v>12</v>
      </c>
      <c r="E68">
        <v>9</v>
      </c>
      <c r="F68">
        <v>9</v>
      </c>
      <c r="K68" t="s">
        <v>0</v>
      </c>
      <c r="L68">
        <f t="shared" si="0"/>
        <v>62</v>
      </c>
      <c r="M68">
        <v>25</v>
      </c>
    </row>
    <row r="69" spans="1:13" x14ac:dyDescent="0.15">
      <c r="A69" t="s">
        <v>5</v>
      </c>
      <c r="B69">
        <v>6</v>
      </c>
      <c r="C69">
        <v>13</v>
      </c>
      <c r="D69">
        <v>12</v>
      </c>
      <c r="E69">
        <v>6</v>
      </c>
      <c r="F69">
        <v>8</v>
      </c>
      <c r="K69" t="s">
        <v>209</v>
      </c>
      <c r="L69">
        <f t="shared" si="0"/>
        <v>56</v>
      </c>
      <c r="M69">
        <v>10</v>
      </c>
    </row>
    <row r="70" spans="1:13" x14ac:dyDescent="0.15">
      <c r="A70" t="s">
        <v>6</v>
      </c>
      <c r="B70">
        <v>8</v>
      </c>
      <c r="C70">
        <v>9</v>
      </c>
      <c r="D70">
        <v>6</v>
      </c>
      <c r="E70">
        <v>9</v>
      </c>
      <c r="F70">
        <v>12</v>
      </c>
      <c r="K70" t="s">
        <v>5</v>
      </c>
      <c r="L70">
        <f t="shared" si="0"/>
        <v>45</v>
      </c>
      <c r="M70">
        <v>24</v>
      </c>
    </row>
    <row r="71" spans="1:13" x14ac:dyDescent="0.15">
      <c r="A71" s="35" t="s">
        <v>210</v>
      </c>
      <c r="B71" s="35">
        <v>7</v>
      </c>
      <c r="C71" s="35">
        <v>10</v>
      </c>
      <c r="D71" s="35">
        <v>8</v>
      </c>
      <c r="E71" s="35">
        <v>8</v>
      </c>
      <c r="F71" s="35">
        <v>9</v>
      </c>
      <c r="K71" t="s">
        <v>6</v>
      </c>
      <c r="L71">
        <f t="shared" si="0"/>
        <v>44</v>
      </c>
      <c r="M71">
        <v>15</v>
      </c>
    </row>
    <row r="72" spans="1:13" x14ac:dyDescent="0.15">
      <c r="A72" t="s">
        <v>198</v>
      </c>
      <c r="B72">
        <f>SUM(B62:B71)</f>
        <v>172</v>
      </c>
      <c r="C72">
        <f>SUM(C62:C71)</f>
        <v>149</v>
      </c>
      <c r="D72">
        <f>SUM(D62:D71)</f>
        <v>132</v>
      </c>
      <c r="E72">
        <f>SUM(E62:E71)</f>
        <v>115</v>
      </c>
      <c r="F72">
        <f>SUM(F62:F71)</f>
        <v>107</v>
      </c>
      <c r="K72" t="s">
        <v>210</v>
      </c>
      <c r="L72">
        <f t="shared" si="0"/>
        <v>42</v>
      </c>
      <c r="M72">
        <v>16</v>
      </c>
    </row>
    <row r="73" spans="1:13" x14ac:dyDescent="0.15">
      <c r="G73">
        <f>SUM(M63:M71)</f>
        <v>253</v>
      </c>
      <c r="I73" t="s">
        <v>204</v>
      </c>
    </row>
  </sheetData>
  <mergeCells count="5">
    <mergeCell ref="B1:P1"/>
    <mergeCell ref="B2:F2"/>
    <mergeCell ref="G2:K2"/>
    <mergeCell ref="L2:P2"/>
    <mergeCell ref="B60:F60"/>
  </mergeCells>
  <pageMargins left="0.75000000000000011" right="0.75000000000000011" top="1" bottom="1" header="0.5" footer="0.5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4"/>
  <sheetViews>
    <sheetView topLeftCell="A4" zoomScale="75" zoomScaleNormal="75" zoomScalePageLayoutView="75" workbookViewId="0">
      <selection activeCell="A51" sqref="A51"/>
    </sheetView>
  </sheetViews>
  <sheetFormatPr baseColWidth="10" defaultRowHeight="13" x14ac:dyDescent="0.15"/>
  <cols>
    <col min="1" max="1" width="30.33203125" bestFit="1" customWidth="1"/>
    <col min="2" max="2" width="16" customWidth="1"/>
    <col min="3" max="3" width="14.83203125" customWidth="1"/>
    <col min="4" max="4" width="17.1640625" customWidth="1"/>
    <col min="5" max="5" width="18.1640625" customWidth="1"/>
    <col min="6" max="6" width="16.6640625" customWidth="1"/>
    <col min="12" max="12" width="17.83203125" customWidth="1"/>
    <col min="17" max="17" width="10.83203125" customWidth="1"/>
    <col min="18" max="18" width="32.83203125" customWidth="1"/>
    <col min="19" max="19" width="66.33203125" customWidth="1"/>
    <col min="20" max="20" width="72.33203125" customWidth="1"/>
  </cols>
  <sheetData>
    <row r="1" spans="1:16" s="9" customFormat="1" ht="16" x14ac:dyDescent="0.2">
      <c r="B1" s="36" t="s">
        <v>197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s="9" customFormat="1" ht="16" x14ac:dyDescent="0.2">
      <c r="B2" s="39" t="s">
        <v>180</v>
      </c>
      <c r="C2" s="40"/>
      <c r="D2" s="40"/>
      <c r="E2" s="40"/>
      <c r="F2" s="41"/>
      <c r="G2" s="42" t="s">
        <v>181</v>
      </c>
      <c r="H2" s="40"/>
      <c r="I2" s="40"/>
      <c r="J2" s="40"/>
      <c r="K2" s="41"/>
      <c r="L2" s="42" t="s">
        <v>182</v>
      </c>
      <c r="M2" s="40"/>
      <c r="N2" s="40"/>
      <c r="O2" s="40"/>
      <c r="P2" s="43"/>
    </row>
    <row r="3" spans="1:16" s="9" customFormat="1" ht="16" x14ac:dyDescent="0.2">
      <c r="B3" s="18" t="s">
        <v>11</v>
      </c>
      <c r="C3" s="13" t="s">
        <v>11</v>
      </c>
      <c r="D3" s="13" t="s">
        <v>11</v>
      </c>
      <c r="E3" s="13" t="s">
        <v>11</v>
      </c>
      <c r="F3" s="14" t="s">
        <v>11</v>
      </c>
      <c r="G3" s="12" t="s">
        <v>16</v>
      </c>
      <c r="H3" s="13" t="s">
        <v>16</v>
      </c>
      <c r="I3" s="13" t="s">
        <v>16</v>
      </c>
      <c r="J3" s="13" t="s">
        <v>16</v>
      </c>
      <c r="K3" s="14" t="s">
        <v>16</v>
      </c>
      <c r="L3" s="12" t="s">
        <v>17</v>
      </c>
      <c r="M3" s="13" t="s">
        <v>17</v>
      </c>
      <c r="N3" s="13" t="s">
        <v>17</v>
      </c>
      <c r="O3" s="13" t="s">
        <v>17</v>
      </c>
      <c r="P3" s="19" t="s">
        <v>17</v>
      </c>
    </row>
    <row r="4" spans="1:16" s="9" customFormat="1" ht="17" thickBot="1" x14ac:dyDescent="0.25">
      <c r="B4" s="20" t="s">
        <v>183</v>
      </c>
      <c r="C4" s="16" t="s">
        <v>12</v>
      </c>
      <c r="D4" s="16" t="s">
        <v>13</v>
      </c>
      <c r="E4" s="16" t="s">
        <v>14</v>
      </c>
      <c r="F4" s="17" t="s">
        <v>15</v>
      </c>
      <c r="G4" s="15" t="s">
        <v>183</v>
      </c>
      <c r="H4" s="16" t="s">
        <v>12</v>
      </c>
      <c r="I4" s="16" t="s">
        <v>13</v>
      </c>
      <c r="J4" s="16" t="s">
        <v>14</v>
      </c>
      <c r="K4" s="17" t="s">
        <v>15</v>
      </c>
      <c r="L4" s="15" t="s">
        <v>183</v>
      </c>
      <c r="M4" s="16" t="s">
        <v>12</v>
      </c>
      <c r="N4" s="16" t="s">
        <v>13</v>
      </c>
      <c r="O4" s="16" t="s">
        <v>14</v>
      </c>
      <c r="P4" s="21" t="s">
        <v>15</v>
      </c>
    </row>
    <row r="5" spans="1:16" s="9" customFormat="1" ht="14" thickTop="1" x14ac:dyDescent="0.15">
      <c r="B5" s="4" t="s">
        <v>7</v>
      </c>
      <c r="C5" s="25" t="s">
        <v>187</v>
      </c>
      <c r="D5" s="31" t="s">
        <v>201</v>
      </c>
      <c r="E5" s="2"/>
      <c r="F5" s="3"/>
      <c r="G5" s="1" t="s">
        <v>20</v>
      </c>
      <c r="H5" s="2" t="s">
        <v>21</v>
      </c>
      <c r="I5" s="2" t="s">
        <v>22</v>
      </c>
      <c r="J5" s="2">
        <v>-66</v>
      </c>
      <c r="K5" s="3">
        <v>-66</v>
      </c>
      <c r="L5" s="1" t="s">
        <v>19</v>
      </c>
      <c r="M5" s="25" t="s">
        <v>18</v>
      </c>
      <c r="N5" s="2" t="s">
        <v>19</v>
      </c>
      <c r="O5" s="2">
        <v>-77</v>
      </c>
      <c r="P5" s="5">
        <v>-77</v>
      </c>
    </row>
    <row r="6" spans="1:16" s="9" customFormat="1" x14ac:dyDescent="0.15">
      <c r="B6" s="23" t="s">
        <v>186</v>
      </c>
      <c r="C6" s="2"/>
      <c r="D6" s="2"/>
      <c r="E6" s="2"/>
      <c r="F6" s="3"/>
      <c r="G6" s="1" t="s">
        <v>23</v>
      </c>
      <c r="H6" s="2">
        <v>-66</v>
      </c>
      <c r="I6" s="2">
        <v>-66</v>
      </c>
      <c r="J6" s="2">
        <v>-66</v>
      </c>
      <c r="K6" s="3">
        <v>-66</v>
      </c>
      <c r="L6" s="1" t="s">
        <v>19</v>
      </c>
      <c r="M6" s="2">
        <v>-77</v>
      </c>
      <c r="N6" s="2">
        <v>-77</v>
      </c>
      <c r="O6" s="2">
        <v>-77</v>
      </c>
      <c r="P6" s="5">
        <v>-77</v>
      </c>
    </row>
    <row r="7" spans="1:16" s="9" customFormat="1" x14ac:dyDescent="0.15">
      <c r="B7" s="32" t="s">
        <v>202</v>
      </c>
      <c r="C7" s="25" t="s">
        <v>188</v>
      </c>
      <c r="D7" s="25" t="s">
        <v>201</v>
      </c>
      <c r="E7" s="25" t="s">
        <v>186</v>
      </c>
      <c r="F7" s="25" t="s">
        <v>187</v>
      </c>
      <c r="G7" s="1" t="s">
        <v>24</v>
      </c>
      <c r="H7" s="2" t="s">
        <v>25</v>
      </c>
      <c r="I7" s="2" t="s">
        <v>26</v>
      </c>
      <c r="J7" s="2" t="s">
        <v>27</v>
      </c>
      <c r="K7" s="3" t="s">
        <v>28</v>
      </c>
      <c r="L7" s="27" t="s">
        <v>18</v>
      </c>
      <c r="M7" s="25" t="s">
        <v>18</v>
      </c>
      <c r="N7" s="25" t="s">
        <v>18</v>
      </c>
      <c r="O7" s="25" t="s">
        <v>18</v>
      </c>
      <c r="P7" s="26" t="s">
        <v>18</v>
      </c>
    </row>
    <row r="8" spans="1:16" s="9" customFormat="1" x14ac:dyDescent="0.15">
      <c r="B8" s="32" t="s">
        <v>186</v>
      </c>
      <c r="C8" s="25" t="s">
        <v>194</v>
      </c>
      <c r="D8" s="2" t="s">
        <v>200</v>
      </c>
      <c r="E8" s="2" t="s">
        <v>185</v>
      </c>
      <c r="F8" s="3" t="s">
        <v>190</v>
      </c>
      <c r="G8" s="1" t="s">
        <v>29</v>
      </c>
      <c r="H8" s="2" t="s">
        <v>30</v>
      </c>
      <c r="I8" s="2" t="s">
        <v>31</v>
      </c>
      <c r="J8" s="2" t="s">
        <v>31</v>
      </c>
      <c r="K8" s="3" t="s">
        <v>32</v>
      </c>
      <c r="L8" s="27" t="s">
        <v>18</v>
      </c>
      <c r="M8" s="25" t="s">
        <v>18</v>
      </c>
      <c r="N8" s="2" t="s">
        <v>19</v>
      </c>
      <c r="O8" s="2" t="s">
        <v>19</v>
      </c>
      <c r="P8" s="5" t="s">
        <v>19</v>
      </c>
    </row>
    <row r="9" spans="1:16" s="9" customFormat="1" x14ac:dyDescent="0.15">
      <c r="B9" s="32" t="s">
        <v>185</v>
      </c>
      <c r="C9" s="25" t="s">
        <v>194</v>
      </c>
      <c r="D9" s="2"/>
      <c r="E9" s="2"/>
      <c r="F9" s="3"/>
      <c r="G9" s="1" t="s">
        <v>33</v>
      </c>
      <c r="H9" s="2" t="s">
        <v>34</v>
      </c>
      <c r="I9" s="2">
        <v>-66</v>
      </c>
      <c r="J9" s="2">
        <v>-66</v>
      </c>
      <c r="K9" s="3">
        <v>-66</v>
      </c>
      <c r="L9" s="27" t="s">
        <v>18</v>
      </c>
      <c r="M9" s="25" t="s">
        <v>18</v>
      </c>
      <c r="N9" s="2">
        <v>-77</v>
      </c>
      <c r="O9" s="2">
        <v>-77</v>
      </c>
      <c r="P9" s="5">
        <v>-77</v>
      </c>
    </row>
    <row r="10" spans="1:16" s="9" customFormat="1" x14ac:dyDescent="0.15">
      <c r="B10" s="32" t="s">
        <v>191</v>
      </c>
      <c r="C10" s="25" t="s">
        <v>1</v>
      </c>
      <c r="D10" s="2" t="s">
        <v>2</v>
      </c>
      <c r="E10" s="2" t="s">
        <v>202</v>
      </c>
      <c r="F10" s="3" t="s">
        <v>188</v>
      </c>
      <c r="G10" s="1" t="s">
        <v>35</v>
      </c>
      <c r="H10" s="2" t="s">
        <v>36</v>
      </c>
      <c r="I10" s="2" t="s">
        <v>37</v>
      </c>
      <c r="J10" s="2" t="s">
        <v>38</v>
      </c>
      <c r="K10" s="3" t="s">
        <v>39</v>
      </c>
      <c r="L10" s="27" t="s">
        <v>18</v>
      </c>
      <c r="M10" s="25" t="s">
        <v>18</v>
      </c>
      <c r="N10" s="2" t="s">
        <v>19</v>
      </c>
      <c r="O10" s="2" t="s">
        <v>19</v>
      </c>
      <c r="P10" s="5" t="s">
        <v>19</v>
      </c>
    </row>
    <row r="11" spans="1:16" s="9" customFormat="1" x14ac:dyDescent="0.15">
      <c r="B11" s="32" t="s">
        <v>202</v>
      </c>
      <c r="C11" s="2" t="s">
        <v>188</v>
      </c>
      <c r="D11" s="2"/>
      <c r="E11" s="2"/>
      <c r="F11" s="3"/>
      <c r="G11" s="1">
        <v>-99</v>
      </c>
      <c r="H11" s="2">
        <v>-99</v>
      </c>
      <c r="I11" s="2">
        <v>-66</v>
      </c>
      <c r="J11" s="2">
        <v>-66</v>
      </c>
      <c r="K11" s="3">
        <v>-66</v>
      </c>
      <c r="L11" s="27" t="s">
        <v>18</v>
      </c>
      <c r="M11" s="2" t="s">
        <v>19</v>
      </c>
      <c r="N11" s="2">
        <v>-77</v>
      </c>
      <c r="O11" s="2">
        <v>-77</v>
      </c>
      <c r="P11" s="5">
        <v>-77</v>
      </c>
    </row>
    <row r="12" spans="1:16" s="9" customFormat="1" x14ac:dyDescent="0.15">
      <c r="B12" s="32" t="s">
        <v>186</v>
      </c>
      <c r="C12" s="25" t="s">
        <v>201</v>
      </c>
      <c r="D12" s="2" t="s">
        <v>194</v>
      </c>
      <c r="E12" s="2" t="s">
        <v>189</v>
      </c>
      <c r="F12" s="3"/>
      <c r="G12" s="1">
        <v>-99</v>
      </c>
      <c r="H12" s="2">
        <v>-99</v>
      </c>
      <c r="I12" s="2">
        <v>-99</v>
      </c>
      <c r="J12" s="2">
        <v>-99</v>
      </c>
      <c r="K12" s="3">
        <v>-66</v>
      </c>
      <c r="L12" s="27" t="s">
        <v>18</v>
      </c>
      <c r="M12" s="25" t="s">
        <v>18</v>
      </c>
      <c r="N12" s="2" t="s">
        <v>19</v>
      </c>
      <c r="O12" s="2" t="s">
        <v>19</v>
      </c>
      <c r="P12" s="5">
        <v>-77</v>
      </c>
    </row>
    <row r="13" spans="1:16" s="9" customFormat="1" x14ac:dyDescent="0.15">
      <c r="B13" s="32" t="s">
        <v>202</v>
      </c>
      <c r="C13" s="24" t="s">
        <v>186</v>
      </c>
      <c r="D13" s="31" t="s">
        <v>201</v>
      </c>
      <c r="E13" s="25" t="s">
        <v>189</v>
      </c>
      <c r="F13" s="3"/>
      <c r="G13" s="1" t="s">
        <v>40</v>
      </c>
      <c r="H13" s="2" t="s">
        <v>41</v>
      </c>
      <c r="I13" s="2" t="s">
        <v>42</v>
      </c>
      <c r="J13" s="2" t="s">
        <v>43</v>
      </c>
      <c r="K13" s="3">
        <v>-66</v>
      </c>
      <c r="L13" s="27" t="s">
        <v>18</v>
      </c>
      <c r="M13" s="2" t="s">
        <v>19</v>
      </c>
      <c r="N13" s="2" t="s">
        <v>19</v>
      </c>
      <c r="O13" s="25" t="s">
        <v>18</v>
      </c>
      <c r="P13" s="5">
        <v>-77</v>
      </c>
    </row>
    <row r="14" spans="1:16" s="9" customFormat="1" x14ac:dyDescent="0.15">
      <c r="A14" s="34"/>
      <c r="B14" s="32" t="s">
        <v>185</v>
      </c>
      <c r="C14" s="2" t="s">
        <v>194</v>
      </c>
      <c r="D14" s="2" t="s">
        <v>191</v>
      </c>
      <c r="E14" s="2" t="s">
        <v>187</v>
      </c>
      <c r="F14" s="31" t="s">
        <v>201</v>
      </c>
      <c r="G14" s="1" t="s">
        <v>44</v>
      </c>
      <c r="H14" s="2" t="s">
        <v>45</v>
      </c>
      <c r="I14" s="2" t="s">
        <v>46</v>
      </c>
      <c r="J14" s="2" t="s">
        <v>47</v>
      </c>
      <c r="K14" s="3" t="s">
        <v>48</v>
      </c>
      <c r="L14" s="27" t="s">
        <v>18</v>
      </c>
      <c r="M14" s="2" t="s">
        <v>19</v>
      </c>
      <c r="N14" s="2" t="s">
        <v>19</v>
      </c>
      <c r="O14" s="2" t="s">
        <v>19</v>
      </c>
      <c r="P14" s="5" t="s">
        <v>19</v>
      </c>
    </row>
    <row r="15" spans="1:16" s="9" customFormat="1" x14ac:dyDescent="0.15">
      <c r="B15" s="32" t="s">
        <v>186</v>
      </c>
      <c r="C15" s="2" t="s">
        <v>7</v>
      </c>
      <c r="D15" s="2" t="s">
        <v>185</v>
      </c>
      <c r="E15" s="2" t="s">
        <v>196</v>
      </c>
      <c r="F15" s="25" t="s">
        <v>201</v>
      </c>
      <c r="G15" s="1" t="s">
        <v>49</v>
      </c>
      <c r="H15" s="2" t="s">
        <v>50</v>
      </c>
      <c r="I15" s="2" t="s">
        <v>51</v>
      </c>
      <c r="J15" s="2" t="s">
        <v>52</v>
      </c>
      <c r="K15" s="3" t="s">
        <v>53</v>
      </c>
      <c r="L15" s="27" t="s">
        <v>18</v>
      </c>
      <c r="M15" s="2" t="s">
        <v>19</v>
      </c>
      <c r="N15" s="2" t="s">
        <v>19</v>
      </c>
      <c r="O15" s="2" t="s">
        <v>19</v>
      </c>
      <c r="P15" s="26" t="s">
        <v>18</v>
      </c>
    </row>
    <row r="16" spans="1:16" s="9" customFormat="1" x14ac:dyDescent="0.15">
      <c r="B16" s="32" t="s">
        <v>185</v>
      </c>
      <c r="C16" s="2" t="s">
        <v>190</v>
      </c>
      <c r="D16" s="2" t="s">
        <v>199</v>
      </c>
      <c r="E16" s="25" t="s">
        <v>194</v>
      </c>
      <c r="F16" s="31" t="s">
        <v>201</v>
      </c>
      <c r="G16" s="1" t="s">
        <v>54</v>
      </c>
      <c r="H16" s="2" t="s">
        <v>55</v>
      </c>
      <c r="I16" s="2" t="s">
        <v>56</v>
      </c>
      <c r="J16" s="2" t="s">
        <v>57</v>
      </c>
      <c r="K16" s="3" t="s">
        <v>58</v>
      </c>
      <c r="L16" s="27" t="s">
        <v>18</v>
      </c>
      <c r="M16" s="2" t="s">
        <v>19</v>
      </c>
      <c r="N16" s="2" t="s">
        <v>19</v>
      </c>
      <c r="O16" s="25" t="s">
        <v>18</v>
      </c>
      <c r="P16" s="5" t="s">
        <v>19</v>
      </c>
    </row>
    <row r="17" spans="2:16" s="9" customFormat="1" x14ac:dyDescent="0.15">
      <c r="B17" s="32" t="s">
        <v>186</v>
      </c>
      <c r="C17" s="2" t="s">
        <v>2</v>
      </c>
      <c r="D17" s="2" t="s">
        <v>199</v>
      </c>
      <c r="E17" s="2"/>
      <c r="F17" s="3"/>
      <c r="G17" s="1" t="s">
        <v>59</v>
      </c>
      <c r="H17" s="2" t="s">
        <v>60</v>
      </c>
      <c r="I17" s="2">
        <v>-99</v>
      </c>
      <c r="J17" s="2">
        <v>-66</v>
      </c>
      <c r="K17" s="3">
        <v>-66</v>
      </c>
      <c r="L17" s="27" t="s">
        <v>18</v>
      </c>
      <c r="M17" s="2" t="s">
        <v>19</v>
      </c>
      <c r="N17" s="2" t="s">
        <v>19</v>
      </c>
      <c r="O17" s="2">
        <v>-77</v>
      </c>
      <c r="P17" s="5">
        <v>-77</v>
      </c>
    </row>
    <row r="18" spans="2:16" s="9" customFormat="1" x14ac:dyDescent="0.15">
      <c r="B18" s="4" t="s">
        <v>191</v>
      </c>
      <c r="C18" s="25" t="s">
        <v>186</v>
      </c>
      <c r="D18" s="2" t="s">
        <v>194</v>
      </c>
      <c r="E18" s="25" t="s">
        <v>5</v>
      </c>
      <c r="F18" s="3" t="s">
        <v>9</v>
      </c>
      <c r="G18" s="1" t="s">
        <v>61</v>
      </c>
      <c r="H18" s="2" t="s">
        <v>62</v>
      </c>
      <c r="I18" s="2" t="s">
        <v>63</v>
      </c>
      <c r="J18" s="2" t="s">
        <v>64</v>
      </c>
      <c r="K18" s="3" t="s">
        <v>65</v>
      </c>
      <c r="L18" s="1" t="s">
        <v>19</v>
      </c>
      <c r="M18" s="25" t="s">
        <v>18</v>
      </c>
      <c r="N18" s="2" t="s">
        <v>19</v>
      </c>
      <c r="O18" s="25" t="s">
        <v>18</v>
      </c>
      <c r="P18" s="5" t="s">
        <v>19</v>
      </c>
    </row>
    <row r="19" spans="2:16" s="9" customFormat="1" x14ac:dyDescent="0.15">
      <c r="B19" s="4" t="s">
        <v>202</v>
      </c>
      <c r="C19" s="25" t="s">
        <v>192</v>
      </c>
      <c r="D19" s="25" t="s">
        <v>191</v>
      </c>
      <c r="E19" s="24" t="s">
        <v>186</v>
      </c>
      <c r="F19" s="3" t="s">
        <v>2</v>
      </c>
      <c r="G19" s="1" t="s">
        <v>66</v>
      </c>
      <c r="H19" s="2" t="s">
        <v>67</v>
      </c>
      <c r="I19" s="2" t="s">
        <v>68</v>
      </c>
      <c r="J19" s="2" t="s">
        <v>69</v>
      </c>
      <c r="K19" s="3">
        <v>-99</v>
      </c>
      <c r="L19" s="1" t="s">
        <v>19</v>
      </c>
      <c r="M19" s="25" t="s">
        <v>18</v>
      </c>
      <c r="N19" s="25" t="s">
        <v>18</v>
      </c>
      <c r="O19" s="2" t="s">
        <v>19</v>
      </c>
      <c r="P19" s="5" t="s">
        <v>19</v>
      </c>
    </row>
    <row r="20" spans="2:16" s="9" customFormat="1" x14ac:dyDescent="0.15">
      <c r="B20" s="4" t="s">
        <v>196</v>
      </c>
      <c r="C20" s="2"/>
      <c r="D20" s="2"/>
      <c r="E20" s="2"/>
      <c r="F20" s="3"/>
      <c r="G20" s="1" t="s">
        <v>70</v>
      </c>
      <c r="H20" s="2">
        <v>-66</v>
      </c>
      <c r="I20" s="2">
        <v>-66</v>
      </c>
      <c r="J20" s="2">
        <v>-66</v>
      </c>
      <c r="K20" s="3">
        <v>-66</v>
      </c>
      <c r="L20" s="1" t="s">
        <v>19</v>
      </c>
      <c r="M20" s="2">
        <v>-77</v>
      </c>
      <c r="N20" s="2">
        <v>-77</v>
      </c>
      <c r="O20" s="2">
        <v>-77</v>
      </c>
      <c r="P20" s="5">
        <v>-77</v>
      </c>
    </row>
    <row r="21" spans="2:16" s="9" customFormat="1" x14ac:dyDescent="0.15">
      <c r="B21" s="32" t="s">
        <v>191</v>
      </c>
      <c r="C21" s="2" t="s">
        <v>190</v>
      </c>
      <c r="D21" s="25" t="s">
        <v>188</v>
      </c>
      <c r="E21" s="25" t="s">
        <v>202</v>
      </c>
      <c r="F21" s="24" t="s">
        <v>186</v>
      </c>
      <c r="G21" s="1">
        <v>-99</v>
      </c>
      <c r="H21" s="2">
        <v>-99</v>
      </c>
      <c r="I21" s="2">
        <v>-99</v>
      </c>
      <c r="J21" s="2">
        <v>-99</v>
      </c>
      <c r="K21" s="3">
        <v>-99</v>
      </c>
      <c r="L21" s="27" t="s">
        <v>18</v>
      </c>
      <c r="M21" s="2" t="s">
        <v>19</v>
      </c>
      <c r="N21" s="25" t="s">
        <v>18</v>
      </c>
      <c r="O21" s="25" t="s">
        <v>18</v>
      </c>
      <c r="P21" s="5" t="s">
        <v>19</v>
      </c>
    </row>
    <row r="22" spans="2:16" s="9" customFormat="1" x14ac:dyDescent="0.15">
      <c r="B22" s="32" t="s">
        <v>194</v>
      </c>
      <c r="C22" s="2" t="s">
        <v>2</v>
      </c>
      <c r="D22" s="2" t="s">
        <v>185</v>
      </c>
      <c r="E22" s="2" t="s">
        <v>202</v>
      </c>
      <c r="F22" s="3" t="s">
        <v>1</v>
      </c>
      <c r="G22" s="1" t="s">
        <v>71</v>
      </c>
      <c r="H22" s="2" t="s">
        <v>72</v>
      </c>
      <c r="I22" s="2" t="s">
        <v>73</v>
      </c>
      <c r="J22" s="2" t="s">
        <v>74</v>
      </c>
      <c r="K22" s="3" t="s">
        <v>71</v>
      </c>
      <c r="L22" s="27" t="s">
        <v>18</v>
      </c>
      <c r="M22" s="2" t="s">
        <v>19</v>
      </c>
      <c r="N22" s="2" t="s">
        <v>19</v>
      </c>
      <c r="O22" s="2" t="s">
        <v>19</v>
      </c>
      <c r="P22" s="5" t="s">
        <v>19</v>
      </c>
    </row>
    <row r="23" spans="2:16" s="9" customFormat="1" x14ac:dyDescent="0.15">
      <c r="B23" s="4" t="s">
        <v>196</v>
      </c>
      <c r="C23" s="31" t="s">
        <v>201</v>
      </c>
      <c r="D23" s="2"/>
      <c r="E23" s="2"/>
      <c r="F23" s="3"/>
      <c r="G23" s="1" t="s">
        <v>75</v>
      </c>
      <c r="H23" s="2" t="s">
        <v>76</v>
      </c>
      <c r="I23" s="2">
        <v>-66</v>
      </c>
      <c r="J23" s="2">
        <v>-66</v>
      </c>
      <c r="K23" s="3">
        <v>-66</v>
      </c>
      <c r="L23" s="1" t="s">
        <v>19</v>
      </c>
      <c r="M23" s="2" t="s">
        <v>19</v>
      </c>
      <c r="N23" s="2">
        <v>-77</v>
      </c>
      <c r="O23" s="2">
        <v>-77</v>
      </c>
      <c r="P23" s="5">
        <v>-77</v>
      </c>
    </row>
    <row r="24" spans="2:16" s="9" customFormat="1" x14ac:dyDescent="0.15">
      <c r="B24" s="23" t="s">
        <v>186</v>
      </c>
      <c r="C24" s="2" t="s">
        <v>190</v>
      </c>
      <c r="D24" s="2" t="s">
        <v>7</v>
      </c>
      <c r="E24" s="2" t="s">
        <v>185</v>
      </c>
      <c r="F24" s="3" t="s">
        <v>191</v>
      </c>
      <c r="G24" s="1" t="s">
        <v>77</v>
      </c>
      <c r="H24" s="2" t="s">
        <v>78</v>
      </c>
      <c r="I24" s="2" t="s">
        <v>79</v>
      </c>
      <c r="J24" s="2" t="s">
        <v>80</v>
      </c>
      <c r="K24" s="3" t="s">
        <v>81</v>
      </c>
      <c r="L24" s="1" t="s">
        <v>19</v>
      </c>
      <c r="M24" s="2" t="s">
        <v>19</v>
      </c>
      <c r="N24" s="2" t="s">
        <v>19</v>
      </c>
      <c r="O24" s="2" t="s">
        <v>19</v>
      </c>
      <c r="P24" s="5" t="s">
        <v>19</v>
      </c>
    </row>
    <row r="25" spans="2:16" s="9" customFormat="1" x14ac:dyDescent="0.15">
      <c r="B25" s="4" t="s">
        <v>188</v>
      </c>
      <c r="C25" s="25" t="s">
        <v>202</v>
      </c>
      <c r="D25" s="2" t="s">
        <v>1</v>
      </c>
      <c r="E25" s="2"/>
      <c r="F25" s="3"/>
      <c r="G25" s="1" t="s">
        <v>82</v>
      </c>
      <c r="H25" s="2" t="s">
        <v>82</v>
      </c>
      <c r="I25" s="2" t="s">
        <v>82</v>
      </c>
      <c r="J25" s="2">
        <v>-66</v>
      </c>
      <c r="K25" s="3">
        <v>-66</v>
      </c>
      <c r="L25" s="1" t="s">
        <v>19</v>
      </c>
      <c r="M25" s="25" t="s">
        <v>18</v>
      </c>
      <c r="N25" s="2" t="s">
        <v>19</v>
      </c>
      <c r="O25" s="2">
        <v>-77</v>
      </c>
      <c r="P25" s="5">
        <v>-77</v>
      </c>
    </row>
    <row r="26" spans="2:16" s="9" customFormat="1" x14ac:dyDescent="0.15">
      <c r="B26" s="32" t="s">
        <v>202</v>
      </c>
      <c r="C26" s="2" t="s">
        <v>5</v>
      </c>
      <c r="D26" s="25" t="s">
        <v>186</v>
      </c>
      <c r="E26" s="2" t="s">
        <v>200</v>
      </c>
      <c r="F26" s="3" t="s">
        <v>194</v>
      </c>
      <c r="G26" s="1">
        <v>-99</v>
      </c>
      <c r="H26" s="2">
        <v>-99</v>
      </c>
      <c r="I26" s="2">
        <v>-99</v>
      </c>
      <c r="J26" s="2">
        <v>-99</v>
      </c>
      <c r="K26" s="3">
        <v>-99</v>
      </c>
      <c r="L26" s="27" t="s">
        <v>18</v>
      </c>
      <c r="M26" s="2" t="s">
        <v>19</v>
      </c>
      <c r="N26" s="25" t="s">
        <v>18</v>
      </c>
      <c r="O26" s="2" t="s">
        <v>19</v>
      </c>
      <c r="P26" s="5" t="s">
        <v>19</v>
      </c>
    </row>
    <row r="27" spans="2:16" s="9" customFormat="1" x14ac:dyDescent="0.15">
      <c r="B27" s="23" t="s">
        <v>186</v>
      </c>
      <c r="C27" s="25" t="s">
        <v>185</v>
      </c>
      <c r="D27" s="2" t="s">
        <v>190</v>
      </c>
      <c r="E27" s="25" t="s">
        <v>194</v>
      </c>
      <c r="F27" s="3" t="s">
        <v>202</v>
      </c>
      <c r="G27" s="1" t="s">
        <v>83</v>
      </c>
      <c r="H27" s="2" t="s">
        <v>84</v>
      </c>
      <c r="I27" s="2" t="s">
        <v>85</v>
      </c>
      <c r="J27" s="2" t="s">
        <v>86</v>
      </c>
      <c r="K27" s="3" t="s">
        <v>87</v>
      </c>
      <c r="L27" s="1" t="s">
        <v>19</v>
      </c>
      <c r="M27" s="25" t="s">
        <v>18</v>
      </c>
      <c r="N27" s="2" t="s">
        <v>19</v>
      </c>
      <c r="O27" s="25" t="s">
        <v>18</v>
      </c>
      <c r="P27" s="5" t="s">
        <v>19</v>
      </c>
    </row>
    <row r="28" spans="2:16" s="9" customFormat="1" x14ac:dyDescent="0.15">
      <c r="B28" s="32" t="s">
        <v>185</v>
      </c>
      <c r="C28" s="2" t="s">
        <v>187</v>
      </c>
      <c r="D28" s="25" t="s">
        <v>202</v>
      </c>
      <c r="E28" s="24" t="s">
        <v>186</v>
      </c>
      <c r="F28" s="3" t="s">
        <v>191</v>
      </c>
      <c r="G28" s="1" t="s">
        <v>88</v>
      </c>
      <c r="H28" s="2" t="s">
        <v>89</v>
      </c>
      <c r="I28" s="2" t="s">
        <v>90</v>
      </c>
      <c r="J28" s="2" t="s">
        <v>90</v>
      </c>
      <c r="K28" s="3" t="s">
        <v>91</v>
      </c>
      <c r="L28" s="27" t="s">
        <v>18</v>
      </c>
      <c r="M28" s="2" t="s">
        <v>19</v>
      </c>
      <c r="N28" s="25" t="s">
        <v>18</v>
      </c>
      <c r="O28" s="2" t="s">
        <v>19</v>
      </c>
      <c r="P28" s="5" t="s">
        <v>19</v>
      </c>
    </row>
    <row r="29" spans="2:16" s="9" customFormat="1" x14ac:dyDescent="0.15">
      <c r="B29" s="4" t="s">
        <v>185</v>
      </c>
      <c r="C29" s="24" t="s">
        <v>186</v>
      </c>
      <c r="D29" s="2" t="s">
        <v>190</v>
      </c>
      <c r="E29" s="2" t="s">
        <v>187</v>
      </c>
      <c r="F29" s="3" t="s">
        <v>196</v>
      </c>
      <c r="G29" s="1" t="s">
        <v>92</v>
      </c>
      <c r="H29" s="2" t="s">
        <v>93</v>
      </c>
      <c r="I29" s="2" t="s">
        <v>94</v>
      </c>
      <c r="J29" s="2" t="s">
        <v>95</v>
      </c>
      <c r="K29" s="3" t="s">
        <v>96</v>
      </c>
      <c r="L29" s="1" t="s">
        <v>19</v>
      </c>
      <c r="M29" s="2" t="s">
        <v>19</v>
      </c>
      <c r="N29" s="2" t="s">
        <v>19</v>
      </c>
      <c r="O29" s="2" t="s">
        <v>19</v>
      </c>
      <c r="P29" s="5" t="s">
        <v>19</v>
      </c>
    </row>
    <row r="30" spans="2:16" s="9" customFormat="1" x14ac:dyDescent="0.15">
      <c r="B30" s="32" t="s">
        <v>185</v>
      </c>
      <c r="C30" s="25" t="s">
        <v>7</v>
      </c>
      <c r="D30" s="2" t="s">
        <v>2</v>
      </c>
      <c r="E30" s="2" t="s">
        <v>194</v>
      </c>
      <c r="F30" s="3" t="s">
        <v>188</v>
      </c>
      <c r="G30" s="1" t="s">
        <v>97</v>
      </c>
      <c r="H30" s="2" t="s">
        <v>98</v>
      </c>
      <c r="I30" s="2" t="s">
        <v>98</v>
      </c>
      <c r="J30" s="2" t="s">
        <v>99</v>
      </c>
      <c r="K30" s="3" t="s">
        <v>99</v>
      </c>
      <c r="L30" s="27" t="s">
        <v>18</v>
      </c>
      <c r="M30" s="25" t="s">
        <v>18</v>
      </c>
      <c r="N30" s="2" t="s">
        <v>19</v>
      </c>
      <c r="O30" s="2" t="s">
        <v>19</v>
      </c>
      <c r="P30" s="5" t="s">
        <v>19</v>
      </c>
    </row>
    <row r="31" spans="2:16" s="9" customFormat="1" x14ac:dyDescent="0.15">
      <c r="B31" s="32" t="s">
        <v>186</v>
      </c>
      <c r="C31" s="2" t="s">
        <v>185</v>
      </c>
      <c r="D31" s="2" t="s">
        <v>194</v>
      </c>
      <c r="E31" s="2"/>
      <c r="F31" s="3"/>
      <c r="G31" s="1" t="s">
        <v>100</v>
      </c>
      <c r="H31" s="2">
        <v>-99</v>
      </c>
      <c r="I31" s="2" t="s">
        <v>101</v>
      </c>
      <c r="J31" s="2">
        <v>-66</v>
      </c>
      <c r="K31" s="3">
        <v>-66</v>
      </c>
      <c r="L31" s="27" t="s">
        <v>18</v>
      </c>
      <c r="M31" s="2" t="s">
        <v>19</v>
      </c>
      <c r="N31" s="2" t="s">
        <v>19</v>
      </c>
      <c r="O31" s="2">
        <v>-77</v>
      </c>
      <c r="P31" s="5">
        <v>-77</v>
      </c>
    </row>
    <row r="32" spans="2:16" s="9" customFormat="1" x14ac:dyDescent="0.15">
      <c r="B32" s="32" t="s">
        <v>194</v>
      </c>
      <c r="C32" s="2" t="s">
        <v>185</v>
      </c>
      <c r="D32" s="2" t="s">
        <v>196</v>
      </c>
      <c r="E32" s="25" t="s">
        <v>188</v>
      </c>
      <c r="F32" s="3" t="s">
        <v>191</v>
      </c>
      <c r="G32" s="1" t="s">
        <v>102</v>
      </c>
      <c r="H32" s="2" t="s">
        <v>103</v>
      </c>
      <c r="I32" s="2" t="s">
        <v>104</v>
      </c>
      <c r="J32" s="2" t="s">
        <v>105</v>
      </c>
      <c r="K32" s="3" t="s">
        <v>105</v>
      </c>
      <c r="L32" s="27" t="s">
        <v>18</v>
      </c>
      <c r="M32" s="2" t="s">
        <v>19</v>
      </c>
      <c r="N32" s="2" t="s">
        <v>19</v>
      </c>
      <c r="O32" s="25" t="s">
        <v>18</v>
      </c>
      <c r="P32" s="5" t="s">
        <v>19</v>
      </c>
    </row>
    <row r="33" spans="2:16" s="9" customFormat="1" x14ac:dyDescent="0.15">
      <c r="B33" s="32" t="s">
        <v>7</v>
      </c>
      <c r="C33" s="25" t="s">
        <v>185</v>
      </c>
      <c r="D33" s="25" t="s">
        <v>186</v>
      </c>
      <c r="E33" s="2" t="s">
        <v>200</v>
      </c>
      <c r="F33" s="3" t="s">
        <v>194</v>
      </c>
      <c r="G33" s="1" t="s">
        <v>106</v>
      </c>
      <c r="H33" s="2" t="s">
        <v>107</v>
      </c>
      <c r="I33" s="2" t="s">
        <v>108</v>
      </c>
      <c r="J33" s="2" t="s">
        <v>109</v>
      </c>
      <c r="K33" s="3" t="s">
        <v>110</v>
      </c>
      <c r="L33" s="27" t="s">
        <v>18</v>
      </c>
      <c r="M33" s="25" t="s">
        <v>18</v>
      </c>
      <c r="N33" s="25" t="s">
        <v>18</v>
      </c>
      <c r="O33" s="2" t="s">
        <v>19</v>
      </c>
      <c r="P33" s="5" t="s">
        <v>19</v>
      </c>
    </row>
    <row r="34" spans="2:16" s="9" customFormat="1" x14ac:dyDescent="0.15">
      <c r="B34" s="32" t="s">
        <v>194</v>
      </c>
      <c r="C34" s="2" t="s">
        <v>191</v>
      </c>
      <c r="D34" s="2" t="s">
        <v>188</v>
      </c>
      <c r="E34" s="24" t="s">
        <v>186</v>
      </c>
      <c r="F34" s="3" t="s">
        <v>185</v>
      </c>
      <c r="G34" s="1">
        <v>-99</v>
      </c>
      <c r="H34" s="2">
        <v>-99</v>
      </c>
      <c r="I34" s="2">
        <v>-99</v>
      </c>
      <c r="J34" s="2">
        <v>-99</v>
      </c>
      <c r="K34" s="3">
        <v>-99</v>
      </c>
      <c r="L34" s="27" t="s">
        <v>18</v>
      </c>
      <c r="M34" s="2" t="s">
        <v>19</v>
      </c>
      <c r="N34" s="2" t="s">
        <v>19</v>
      </c>
      <c r="O34" s="2" t="s">
        <v>19</v>
      </c>
      <c r="P34" s="5" t="s">
        <v>19</v>
      </c>
    </row>
    <row r="35" spans="2:16" s="9" customFormat="1" x14ac:dyDescent="0.15">
      <c r="B35" s="32" t="s">
        <v>191</v>
      </c>
      <c r="C35" s="25" t="s">
        <v>187</v>
      </c>
      <c r="D35" s="25" t="s">
        <v>192</v>
      </c>
      <c r="E35" s="2" t="s">
        <v>7</v>
      </c>
      <c r="F35" s="31" t="s">
        <v>201</v>
      </c>
      <c r="G35" s="1" t="s">
        <v>111</v>
      </c>
      <c r="H35" s="2" t="s">
        <v>112</v>
      </c>
      <c r="I35" s="2" t="s">
        <v>113</v>
      </c>
      <c r="J35" s="2" t="s">
        <v>114</v>
      </c>
      <c r="K35" s="3" t="s">
        <v>111</v>
      </c>
      <c r="L35" s="27" t="s">
        <v>18</v>
      </c>
      <c r="M35" s="25" t="s">
        <v>18</v>
      </c>
      <c r="N35" s="25" t="s">
        <v>18</v>
      </c>
      <c r="O35" s="2" t="s">
        <v>19</v>
      </c>
      <c r="P35" s="5" t="s">
        <v>19</v>
      </c>
    </row>
    <row r="36" spans="2:16" s="9" customFormat="1" x14ac:dyDescent="0.15">
      <c r="B36" s="4" t="s">
        <v>5</v>
      </c>
      <c r="C36" s="2" t="s">
        <v>194</v>
      </c>
      <c r="D36" s="2" t="s">
        <v>190</v>
      </c>
      <c r="E36" s="24" t="s">
        <v>186</v>
      </c>
      <c r="F36" s="3" t="s">
        <v>191</v>
      </c>
      <c r="G36" s="1">
        <v>-66</v>
      </c>
      <c r="H36" s="2">
        <v>-66</v>
      </c>
      <c r="I36" s="2">
        <v>-66</v>
      </c>
      <c r="J36" s="2">
        <v>-66</v>
      </c>
      <c r="K36" s="3">
        <v>-66</v>
      </c>
      <c r="L36" s="1">
        <v>-77</v>
      </c>
      <c r="M36" s="2">
        <v>-77</v>
      </c>
      <c r="N36" s="2">
        <v>-77</v>
      </c>
      <c r="O36" s="2">
        <v>-77</v>
      </c>
      <c r="P36" s="5">
        <v>-77</v>
      </c>
    </row>
    <row r="37" spans="2:16" s="9" customFormat="1" x14ac:dyDescent="0.15">
      <c r="B37" s="32" t="s">
        <v>5</v>
      </c>
      <c r="C37" s="2" t="s">
        <v>194</v>
      </c>
      <c r="D37" s="31" t="s">
        <v>201</v>
      </c>
      <c r="E37" s="2" t="s">
        <v>190</v>
      </c>
      <c r="F37" s="3" t="s">
        <v>187</v>
      </c>
      <c r="G37" s="1" t="s">
        <v>115</v>
      </c>
      <c r="H37" s="2" t="s">
        <v>116</v>
      </c>
      <c r="I37" s="2" t="s">
        <v>117</v>
      </c>
      <c r="J37" s="2" t="s">
        <v>118</v>
      </c>
      <c r="K37" s="3">
        <v>-99</v>
      </c>
      <c r="L37" s="27" t="s">
        <v>18</v>
      </c>
      <c r="M37" s="2" t="s">
        <v>19</v>
      </c>
      <c r="N37" s="2" t="s">
        <v>19</v>
      </c>
      <c r="O37" s="2" t="s">
        <v>19</v>
      </c>
      <c r="P37" s="5" t="s">
        <v>19</v>
      </c>
    </row>
    <row r="38" spans="2:16" s="9" customFormat="1" x14ac:dyDescent="0.15">
      <c r="B38" s="32" t="s">
        <v>186</v>
      </c>
      <c r="C38" s="25" t="s">
        <v>191</v>
      </c>
      <c r="D38" s="2" t="s">
        <v>188</v>
      </c>
      <c r="E38" s="2" t="s">
        <v>194</v>
      </c>
      <c r="F38" s="3" t="s">
        <v>190</v>
      </c>
      <c r="G38" s="1" t="s">
        <v>119</v>
      </c>
      <c r="H38" s="2" t="s">
        <v>120</v>
      </c>
      <c r="I38" s="2">
        <v>-99</v>
      </c>
      <c r="J38" s="2" t="s">
        <v>121</v>
      </c>
      <c r="K38" s="3">
        <v>-99</v>
      </c>
      <c r="L38" s="27" t="s">
        <v>18</v>
      </c>
      <c r="M38" s="25" t="s">
        <v>18</v>
      </c>
      <c r="N38" s="2" t="s">
        <v>19</v>
      </c>
      <c r="O38" s="2" t="s">
        <v>19</v>
      </c>
      <c r="P38" s="5" t="s">
        <v>19</v>
      </c>
    </row>
    <row r="39" spans="2:16" s="9" customFormat="1" x14ac:dyDescent="0.15">
      <c r="B39" s="4" t="s">
        <v>190</v>
      </c>
      <c r="C39" s="31" t="s">
        <v>201</v>
      </c>
      <c r="D39" s="2" t="s">
        <v>5</v>
      </c>
      <c r="E39" s="2" t="s">
        <v>4</v>
      </c>
      <c r="F39" s="3" t="s">
        <v>194</v>
      </c>
      <c r="G39" s="1" t="s">
        <v>122</v>
      </c>
      <c r="H39" s="2" t="s">
        <v>123</v>
      </c>
      <c r="I39" s="2" t="s">
        <v>123</v>
      </c>
      <c r="J39" s="2" t="s">
        <v>123</v>
      </c>
      <c r="K39" s="3" t="s">
        <v>124</v>
      </c>
      <c r="L39" s="1" t="s">
        <v>19</v>
      </c>
      <c r="M39" s="2" t="s">
        <v>19</v>
      </c>
      <c r="N39" s="2" t="s">
        <v>19</v>
      </c>
      <c r="O39" s="2" t="s">
        <v>19</v>
      </c>
      <c r="P39" s="5" t="s">
        <v>19</v>
      </c>
    </row>
    <row r="40" spans="2:16" s="9" customFormat="1" x14ac:dyDescent="0.15">
      <c r="B40" s="32" t="s">
        <v>5</v>
      </c>
      <c r="C40" s="25" t="s">
        <v>190</v>
      </c>
      <c r="D40" s="2" t="s">
        <v>7</v>
      </c>
      <c r="E40" s="25" t="s">
        <v>186</v>
      </c>
      <c r="F40" s="3" t="s">
        <v>200</v>
      </c>
      <c r="G40" s="1">
        <v>-99</v>
      </c>
      <c r="H40" s="2">
        <v>-99</v>
      </c>
      <c r="I40" s="2">
        <v>-99</v>
      </c>
      <c r="J40" s="2">
        <v>-99</v>
      </c>
      <c r="K40" s="3">
        <v>-99</v>
      </c>
      <c r="L40" s="27" t="s">
        <v>18</v>
      </c>
      <c r="M40" s="25" t="s">
        <v>18</v>
      </c>
      <c r="N40" s="2" t="s">
        <v>19</v>
      </c>
      <c r="O40" s="25" t="s">
        <v>18</v>
      </c>
      <c r="P40" s="5" t="s">
        <v>19</v>
      </c>
    </row>
    <row r="41" spans="2:16" s="9" customFormat="1" x14ac:dyDescent="0.15">
      <c r="B41" s="32" t="s">
        <v>186</v>
      </c>
      <c r="C41" s="25" t="s">
        <v>187</v>
      </c>
      <c r="D41" s="25" t="s">
        <v>201</v>
      </c>
      <c r="E41" s="2" t="s">
        <v>190</v>
      </c>
      <c r="F41" s="3" t="s">
        <v>194</v>
      </c>
      <c r="G41" s="1" t="s">
        <v>125</v>
      </c>
      <c r="H41" s="2" t="s">
        <v>126</v>
      </c>
      <c r="I41" s="2" t="s">
        <v>127</v>
      </c>
      <c r="J41" s="2" t="s">
        <v>128</v>
      </c>
      <c r="K41" s="3" t="s">
        <v>129</v>
      </c>
      <c r="L41" s="27" t="s">
        <v>18</v>
      </c>
      <c r="M41" s="25" t="s">
        <v>18</v>
      </c>
      <c r="N41" s="25" t="s">
        <v>18</v>
      </c>
      <c r="O41" s="2" t="s">
        <v>19</v>
      </c>
      <c r="P41" s="5" t="s">
        <v>19</v>
      </c>
    </row>
    <row r="42" spans="2:16" s="9" customFormat="1" x14ac:dyDescent="0.15">
      <c r="B42" s="4" t="s">
        <v>190</v>
      </c>
      <c r="C42" s="2" t="s">
        <v>196</v>
      </c>
      <c r="D42" s="2" t="s">
        <v>7</v>
      </c>
      <c r="E42" s="2"/>
      <c r="F42" s="3"/>
      <c r="G42" s="1">
        <v>-99</v>
      </c>
      <c r="H42" s="2">
        <v>-99</v>
      </c>
      <c r="I42" s="2">
        <v>-99</v>
      </c>
      <c r="J42" s="2">
        <v>-66</v>
      </c>
      <c r="K42" s="3">
        <v>-66</v>
      </c>
      <c r="L42" s="1" t="s">
        <v>19</v>
      </c>
      <c r="M42" s="2" t="s">
        <v>19</v>
      </c>
      <c r="N42" s="2" t="s">
        <v>19</v>
      </c>
      <c r="O42" s="2">
        <v>-77</v>
      </c>
      <c r="P42" s="5">
        <v>-77</v>
      </c>
    </row>
    <row r="43" spans="2:16" s="9" customFormat="1" x14ac:dyDescent="0.15">
      <c r="B43" s="32" t="s">
        <v>186</v>
      </c>
      <c r="C43" s="2" t="s">
        <v>188</v>
      </c>
      <c r="D43" s="2" t="s">
        <v>4</v>
      </c>
      <c r="E43" s="2" t="s">
        <v>196</v>
      </c>
      <c r="F43" s="3" t="s">
        <v>1</v>
      </c>
      <c r="G43" s="1" t="s">
        <v>130</v>
      </c>
      <c r="H43" s="2" t="s">
        <v>131</v>
      </c>
      <c r="I43" s="2" t="s">
        <v>132</v>
      </c>
      <c r="J43" s="2">
        <v>-99</v>
      </c>
      <c r="K43" s="3" t="s">
        <v>133</v>
      </c>
      <c r="L43" s="27" t="s">
        <v>18</v>
      </c>
      <c r="M43" s="2" t="s">
        <v>19</v>
      </c>
      <c r="N43" s="2" t="s">
        <v>19</v>
      </c>
      <c r="O43" s="2" t="s">
        <v>19</v>
      </c>
      <c r="P43" s="5" t="s">
        <v>19</v>
      </c>
    </row>
    <row r="44" spans="2:16" s="9" customFormat="1" x14ac:dyDescent="0.15">
      <c r="B44" s="23" t="s">
        <v>186</v>
      </c>
      <c r="C44" s="2" t="s">
        <v>190</v>
      </c>
      <c r="D44" s="2" t="s">
        <v>1</v>
      </c>
      <c r="E44" s="2" t="s">
        <v>185</v>
      </c>
      <c r="F44" s="3" t="s">
        <v>188</v>
      </c>
      <c r="G44" s="1" t="s">
        <v>134</v>
      </c>
      <c r="H44" s="2" t="s">
        <v>135</v>
      </c>
      <c r="I44" s="2" t="s">
        <v>136</v>
      </c>
      <c r="J44" s="2" t="s">
        <v>137</v>
      </c>
      <c r="K44" s="3" t="s">
        <v>138</v>
      </c>
      <c r="L44" s="1" t="s">
        <v>19</v>
      </c>
      <c r="M44" s="2" t="s">
        <v>19</v>
      </c>
      <c r="N44" s="2" t="s">
        <v>19</v>
      </c>
      <c r="O44" s="2" t="s">
        <v>19</v>
      </c>
      <c r="P44" s="5" t="s">
        <v>19</v>
      </c>
    </row>
    <row r="45" spans="2:16" s="9" customFormat="1" x14ac:dyDescent="0.15">
      <c r="B45" s="4" t="s">
        <v>1</v>
      </c>
      <c r="C45" s="2" t="s">
        <v>191</v>
      </c>
      <c r="D45" s="2" t="s">
        <v>190</v>
      </c>
      <c r="E45" s="2" t="s">
        <v>202</v>
      </c>
      <c r="F45" s="25" t="s">
        <v>2</v>
      </c>
      <c r="G45" s="1" t="s">
        <v>139</v>
      </c>
      <c r="H45" s="2" t="s">
        <v>140</v>
      </c>
      <c r="I45" s="2" t="s">
        <v>141</v>
      </c>
      <c r="J45" s="2" t="s">
        <v>142</v>
      </c>
      <c r="K45" s="3" t="s">
        <v>143</v>
      </c>
      <c r="L45" s="1" t="s">
        <v>19</v>
      </c>
      <c r="M45" s="2" t="s">
        <v>19</v>
      </c>
      <c r="N45" s="2" t="s">
        <v>19</v>
      </c>
      <c r="O45" s="2" t="s">
        <v>19</v>
      </c>
      <c r="P45" s="26" t="s">
        <v>18</v>
      </c>
    </row>
    <row r="46" spans="2:16" s="9" customFormat="1" x14ac:dyDescent="0.15">
      <c r="B46" s="23" t="s">
        <v>186</v>
      </c>
      <c r="C46" s="25" t="s">
        <v>185</v>
      </c>
      <c r="D46" s="2" t="s">
        <v>190</v>
      </c>
      <c r="E46" s="2" t="s">
        <v>196</v>
      </c>
      <c r="F46" s="3" t="s">
        <v>191</v>
      </c>
      <c r="G46" s="1" t="s">
        <v>144</v>
      </c>
      <c r="H46" s="2" t="s">
        <v>144</v>
      </c>
      <c r="I46" s="2" t="s">
        <v>145</v>
      </c>
      <c r="J46" s="2" t="s">
        <v>146</v>
      </c>
      <c r="K46" s="3" t="s">
        <v>147</v>
      </c>
      <c r="L46" s="1" t="s">
        <v>19</v>
      </c>
      <c r="M46" s="25" t="s">
        <v>18</v>
      </c>
      <c r="N46" s="2" t="s">
        <v>19</v>
      </c>
      <c r="O46" s="2" t="s">
        <v>19</v>
      </c>
      <c r="P46" s="5" t="s">
        <v>19</v>
      </c>
    </row>
    <row r="47" spans="2:16" s="9" customFormat="1" x14ac:dyDescent="0.15">
      <c r="B47" s="32" t="s">
        <v>186</v>
      </c>
      <c r="C47" s="2" t="s">
        <v>190</v>
      </c>
      <c r="D47" s="2" t="s">
        <v>185</v>
      </c>
      <c r="E47" s="2" t="s">
        <v>194</v>
      </c>
      <c r="F47" s="3" t="s">
        <v>5</v>
      </c>
      <c r="G47" s="1" t="s">
        <v>148</v>
      </c>
      <c r="H47" s="2" t="s">
        <v>149</v>
      </c>
      <c r="I47" s="2" t="s">
        <v>150</v>
      </c>
      <c r="J47" s="2" t="s">
        <v>151</v>
      </c>
      <c r="K47" s="3" t="s">
        <v>152</v>
      </c>
      <c r="L47" s="27" t="s">
        <v>18</v>
      </c>
      <c r="M47" s="2" t="s">
        <v>19</v>
      </c>
      <c r="N47" s="2" t="s">
        <v>19</v>
      </c>
      <c r="O47" s="2" t="s">
        <v>19</v>
      </c>
      <c r="P47" s="5" t="s">
        <v>19</v>
      </c>
    </row>
    <row r="48" spans="2:16" s="9" customFormat="1" x14ac:dyDescent="0.15">
      <c r="B48" s="32" t="s">
        <v>191</v>
      </c>
      <c r="C48" s="24" t="s">
        <v>186</v>
      </c>
      <c r="D48" s="2" t="s">
        <v>190</v>
      </c>
      <c r="E48" s="25" t="s">
        <v>2</v>
      </c>
      <c r="F48" s="25" t="s">
        <v>4</v>
      </c>
      <c r="G48" s="1" t="s">
        <v>153</v>
      </c>
      <c r="H48" s="2" t="s">
        <v>154</v>
      </c>
      <c r="I48" s="2" t="s">
        <v>155</v>
      </c>
      <c r="J48" s="2" t="s">
        <v>156</v>
      </c>
      <c r="K48" s="3" t="s">
        <v>157</v>
      </c>
      <c r="L48" s="27" t="s">
        <v>18</v>
      </c>
      <c r="M48" s="2" t="s">
        <v>19</v>
      </c>
      <c r="N48" s="2" t="s">
        <v>19</v>
      </c>
      <c r="O48" s="25" t="s">
        <v>18</v>
      </c>
      <c r="P48" s="26" t="s">
        <v>18</v>
      </c>
    </row>
    <row r="49" spans="1:16" s="9" customFormat="1" x14ac:dyDescent="0.15">
      <c r="B49" s="32" t="s">
        <v>185</v>
      </c>
      <c r="C49" s="2" t="s">
        <v>1</v>
      </c>
      <c r="D49" s="25" t="s">
        <v>194</v>
      </c>
      <c r="E49" s="25" t="s">
        <v>2</v>
      </c>
      <c r="F49" s="3" t="s">
        <v>7</v>
      </c>
      <c r="G49" s="1" t="s">
        <v>158</v>
      </c>
      <c r="H49" s="2" t="s">
        <v>159</v>
      </c>
      <c r="I49" s="2" t="s">
        <v>160</v>
      </c>
      <c r="J49" s="2" t="s">
        <v>161</v>
      </c>
      <c r="K49" s="3" t="s">
        <v>162</v>
      </c>
      <c r="L49" s="27" t="s">
        <v>18</v>
      </c>
      <c r="M49" s="2" t="s">
        <v>19</v>
      </c>
      <c r="N49" s="25" t="s">
        <v>18</v>
      </c>
      <c r="O49" s="25" t="s">
        <v>18</v>
      </c>
      <c r="P49" s="5" t="s">
        <v>19</v>
      </c>
    </row>
    <row r="50" spans="1:16" s="9" customFormat="1" x14ac:dyDescent="0.15">
      <c r="B50" s="32" t="s">
        <v>194</v>
      </c>
      <c r="C50" s="25" t="s">
        <v>185</v>
      </c>
      <c r="D50" s="2" t="s">
        <v>190</v>
      </c>
      <c r="E50" s="24" t="s">
        <v>186</v>
      </c>
      <c r="F50" s="3" t="s">
        <v>196</v>
      </c>
      <c r="G50" s="1" t="s">
        <v>163</v>
      </c>
      <c r="H50" s="2" t="s">
        <v>164</v>
      </c>
      <c r="I50" s="2" t="s">
        <v>165</v>
      </c>
      <c r="J50" s="2" t="s">
        <v>166</v>
      </c>
      <c r="K50" s="3" t="s">
        <v>167</v>
      </c>
      <c r="L50" s="27" t="s">
        <v>18</v>
      </c>
      <c r="M50" s="25" t="s">
        <v>18</v>
      </c>
      <c r="N50" s="2" t="s">
        <v>19</v>
      </c>
      <c r="O50" s="2" t="s">
        <v>19</v>
      </c>
      <c r="P50" s="5" t="s">
        <v>19</v>
      </c>
    </row>
    <row r="51" spans="1:16" s="9" customFormat="1" x14ac:dyDescent="0.15">
      <c r="B51" s="32" t="s">
        <v>7</v>
      </c>
      <c r="C51" s="24" t="s">
        <v>186</v>
      </c>
      <c r="D51" s="2" t="s">
        <v>190</v>
      </c>
      <c r="E51" s="2" t="s">
        <v>192</v>
      </c>
      <c r="F51" s="3" t="s">
        <v>196</v>
      </c>
      <c r="G51" s="1" t="s">
        <v>168</v>
      </c>
      <c r="H51" s="2" t="s">
        <v>169</v>
      </c>
      <c r="I51" s="2" t="s">
        <v>170</v>
      </c>
      <c r="J51" s="2" t="s">
        <v>171</v>
      </c>
      <c r="K51" s="3" t="s">
        <v>172</v>
      </c>
      <c r="L51" s="27" t="s">
        <v>18</v>
      </c>
      <c r="M51" s="2" t="s">
        <v>19</v>
      </c>
      <c r="N51" s="2" t="s">
        <v>19</v>
      </c>
      <c r="O51" s="2" t="s">
        <v>19</v>
      </c>
      <c r="P51" s="5" t="s">
        <v>19</v>
      </c>
    </row>
    <row r="52" spans="1:16" x14ac:dyDescent="0.15">
      <c r="B52" s="4" t="s">
        <v>185</v>
      </c>
      <c r="C52" s="25" t="s">
        <v>186</v>
      </c>
      <c r="D52" s="25" t="s">
        <v>196</v>
      </c>
      <c r="E52" s="25" t="s">
        <v>191</v>
      </c>
      <c r="F52" s="3" t="s">
        <v>1</v>
      </c>
      <c r="G52" s="1">
        <v>-99</v>
      </c>
      <c r="H52" s="2">
        <v>-99</v>
      </c>
      <c r="I52" s="2">
        <v>-99</v>
      </c>
      <c r="J52" s="2">
        <v>-99</v>
      </c>
      <c r="K52" s="3">
        <v>-99</v>
      </c>
      <c r="L52" s="1" t="s">
        <v>19</v>
      </c>
      <c r="M52" s="25" t="s">
        <v>18</v>
      </c>
      <c r="N52" s="25" t="s">
        <v>18</v>
      </c>
      <c r="O52" s="25" t="s">
        <v>18</v>
      </c>
      <c r="P52" s="5" t="s">
        <v>19</v>
      </c>
    </row>
    <row r="53" spans="1:16" x14ac:dyDescent="0.15">
      <c r="A53" s="34"/>
      <c r="B53" s="32" t="s">
        <v>5</v>
      </c>
      <c r="C53" s="2" t="s">
        <v>202</v>
      </c>
      <c r="D53" s="2" t="s">
        <v>188</v>
      </c>
      <c r="E53" s="25" t="s">
        <v>185</v>
      </c>
      <c r="F53" s="3" t="s">
        <v>200</v>
      </c>
      <c r="G53" s="1" t="s">
        <v>173</v>
      </c>
      <c r="H53" s="2" t="s">
        <v>174</v>
      </c>
      <c r="I53" s="2" t="s">
        <v>174</v>
      </c>
      <c r="J53" s="2" t="s">
        <v>175</v>
      </c>
      <c r="K53" s="3" t="s">
        <v>175</v>
      </c>
      <c r="L53" s="27" t="s">
        <v>18</v>
      </c>
      <c r="M53" s="2" t="s">
        <v>19</v>
      </c>
      <c r="N53" s="2" t="s">
        <v>19</v>
      </c>
      <c r="O53" s="25" t="s">
        <v>18</v>
      </c>
      <c r="P53" s="5" t="s">
        <v>19</v>
      </c>
    </row>
    <row r="54" spans="1:16" ht="14" thickBot="1" x14ac:dyDescent="0.2">
      <c r="B54" s="33" t="s">
        <v>201</v>
      </c>
      <c r="C54" s="6" t="s">
        <v>1</v>
      </c>
      <c r="D54" s="29" t="s">
        <v>186</v>
      </c>
      <c r="E54" s="6" t="s">
        <v>7</v>
      </c>
      <c r="F54" s="29" t="s">
        <v>187</v>
      </c>
      <c r="G54" s="8" t="s">
        <v>176</v>
      </c>
      <c r="H54" s="6" t="s">
        <v>177</v>
      </c>
      <c r="I54" s="6" t="s">
        <v>176</v>
      </c>
      <c r="J54" s="6" t="s">
        <v>178</v>
      </c>
      <c r="K54" s="7" t="s">
        <v>179</v>
      </c>
      <c r="L54" s="30" t="s">
        <v>18</v>
      </c>
      <c r="M54" s="6" t="s">
        <v>19</v>
      </c>
      <c r="N54" s="29" t="s">
        <v>18</v>
      </c>
      <c r="O54" s="6" t="s">
        <v>19</v>
      </c>
      <c r="P54" s="28" t="s">
        <v>18</v>
      </c>
    </row>
    <row r="57" spans="1:16" x14ac:dyDescent="0.15">
      <c r="O57" t="s">
        <v>203</v>
      </c>
      <c r="P57">
        <f>COUNTIF(L5:P54,"quoted")</f>
        <v>80</v>
      </c>
    </row>
    <row r="60" spans="1:16" ht="16" x14ac:dyDescent="0.2">
      <c r="B60" s="42" t="s">
        <v>180</v>
      </c>
      <c r="C60" s="40"/>
      <c r="D60" s="40"/>
      <c r="E60" s="40"/>
      <c r="F60" s="41"/>
    </row>
    <row r="61" spans="1:16" ht="17" thickBot="1" x14ac:dyDescent="0.25">
      <c r="A61" s="17" t="s">
        <v>184</v>
      </c>
      <c r="B61" s="15" t="s">
        <v>183</v>
      </c>
      <c r="C61" s="16" t="s">
        <v>12</v>
      </c>
      <c r="D61" s="16" t="s">
        <v>13</v>
      </c>
      <c r="E61" s="16" t="s">
        <v>14</v>
      </c>
      <c r="F61" s="17" t="s">
        <v>15</v>
      </c>
    </row>
    <row r="62" spans="1:16" ht="18" thickTop="1" thickBot="1" x14ac:dyDescent="0.25">
      <c r="A62" s="9" t="s">
        <v>186</v>
      </c>
      <c r="B62">
        <f>COUNTIF(B5:B54,"Incomplete / hidden reqs.")</f>
        <v>14</v>
      </c>
      <c r="C62">
        <f>COUNTIF(C5:C54,"Incomplete / hidden reqs.")</f>
        <v>6</v>
      </c>
      <c r="D62">
        <f>COUNTIF(D5:D54,"Incomplete / hidden reqs.")</f>
        <v>3</v>
      </c>
      <c r="E62">
        <f>COUNTIF(E5:E54,"Incomplete / hidden reqs.")</f>
        <v>7</v>
      </c>
      <c r="F62">
        <f>COUNTIF(F5:F54,"Incomplete / hidden reqs.")</f>
        <v>1</v>
      </c>
      <c r="K62" s="17" t="s">
        <v>184</v>
      </c>
      <c r="L62" s="10" t="s">
        <v>206</v>
      </c>
      <c r="M62" s="11" t="s">
        <v>205</v>
      </c>
    </row>
    <row r="63" spans="1:16" ht="14" thickTop="1" x14ac:dyDescent="0.15">
      <c r="A63" s="9" t="s">
        <v>201</v>
      </c>
      <c r="B63">
        <f>COUNTIF(B5:B54,"Inconsistent reqs.")</f>
        <v>1</v>
      </c>
      <c r="C63">
        <f>COUNTIF(C5:C54,"Inconsistent reqs.")</f>
        <v>3</v>
      </c>
      <c r="D63">
        <f>COUNTIF(D5:D54,"Inconsistent reqs.")</f>
        <v>5</v>
      </c>
      <c r="E63">
        <f>COUNTIF(E5:E54,"Inconsistent reqs.")</f>
        <v>0</v>
      </c>
      <c r="F63">
        <f>COUNTIF(F5:F54,"Inconsistent reqs.")</f>
        <v>4</v>
      </c>
      <c r="K63" s="9" t="s">
        <v>186</v>
      </c>
      <c r="L63">
        <f>SUM(B62:F62)</f>
        <v>31</v>
      </c>
      <c r="M63">
        <v>16</v>
      </c>
    </row>
    <row r="64" spans="1:16" x14ac:dyDescent="0.15">
      <c r="A64" s="9" t="s">
        <v>1</v>
      </c>
      <c r="B64">
        <f>COUNTIF(B5:B54,"Terminological problems")</f>
        <v>1</v>
      </c>
      <c r="C64">
        <f>COUNTIF(C5:C54,"Terminological problems")</f>
        <v>3</v>
      </c>
      <c r="D64">
        <f>COUNTIF(D5:D54,"Terminological problems")</f>
        <v>2</v>
      </c>
      <c r="E64">
        <f>COUNTIF(E5:E54,"Terminological problems")</f>
        <v>0</v>
      </c>
      <c r="F64">
        <f>COUNTIF(F5:F54,"Terminological problems")</f>
        <v>3</v>
      </c>
      <c r="K64" s="9" t="s">
        <v>185</v>
      </c>
      <c r="L64">
        <f>SUM(B68:F68)</f>
        <v>22</v>
      </c>
      <c r="M64">
        <v>11</v>
      </c>
    </row>
    <row r="65" spans="1:13" x14ac:dyDescent="0.15">
      <c r="A65" s="9" t="s">
        <v>2</v>
      </c>
      <c r="B65">
        <f>COUNTIF(B5:B54,"Unclear responsibilities")</f>
        <v>0</v>
      </c>
      <c r="C65">
        <f>COUNTIF(C5:C54,"Unclear responsibilities")</f>
        <v>2</v>
      </c>
      <c r="D65">
        <f>COUNTIF(D5:D54,"Unclear responsibilities")</f>
        <v>2</v>
      </c>
      <c r="E65">
        <f>COUNTIF(E5:E54,"Unclear responsibilities")</f>
        <v>2</v>
      </c>
      <c r="F65">
        <f>COUNTIF(F5:F54,"Unclear responsibilities")</f>
        <v>2</v>
      </c>
      <c r="K65" s="9" t="s">
        <v>194</v>
      </c>
      <c r="L65">
        <f>SUM(B77:F77)</f>
        <v>22</v>
      </c>
      <c r="M65">
        <v>9</v>
      </c>
    </row>
    <row r="66" spans="1:13" x14ac:dyDescent="0.15">
      <c r="A66" s="9" t="s">
        <v>188</v>
      </c>
      <c r="B66">
        <f>COUNTIF(B5:B54,"Communication flaws in team")</f>
        <v>1</v>
      </c>
      <c r="C66">
        <f>COUNTIF(C5:C54,"Communication flaws in team")</f>
        <v>3</v>
      </c>
      <c r="D66">
        <f>COUNTIF(D5:D54,"Communication flaws in team")</f>
        <v>4</v>
      </c>
      <c r="E66">
        <f>COUNTIF(E5:E54,"Communication flaws in team")</f>
        <v>1</v>
      </c>
      <c r="F66">
        <f>COUNTIF(F5:F54,"Communication flaws in team")</f>
        <v>3</v>
      </c>
      <c r="K66" s="9" t="s">
        <v>190</v>
      </c>
      <c r="L66">
        <f>SUM(B70:F70)</f>
        <v>20</v>
      </c>
      <c r="M66">
        <v>1</v>
      </c>
    </row>
    <row r="67" spans="1:13" x14ac:dyDescent="0.15">
      <c r="A67" s="9" t="s">
        <v>202</v>
      </c>
      <c r="B67">
        <f>COUNTIF(B5:B54,"Communication flaws to customer")</f>
        <v>5</v>
      </c>
      <c r="C67">
        <f>COUNTIF(C5:C54,"Communication flaws to customer")</f>
        <v>2</v>
      </c>
      <c r="D67">
        <f>COUNTIF(D5:D54,"Communication flaws to customer")</f>
        <v>1</v>
      </c>
      <c r="E67">
        <f>COUNTIF(E5:E54,"Communication flaws to customer")</f>
        <v>4</v>
      </c>
      <c r="F67">
        <f>COUNTIF(F5:F54,"Communication flaws to customer")</f>
        <v>1</v>
      </c>
      <c r="K67" s="9" t="s">
        <v>191</v>
      </c>
      <c r="L67">
        <f>SUM(B71:F71)</f>
        <v>16</v>
      </c>
      <c r="M67">
        <v>7</v>
      </c>
    </row>
    <row r="68" spans="1:13" x14ac:dyDescent="0.15">
      <c r="A68" s="9" t="s">
        <v>185</v>
      </c>
      <c r="B68">
        <f>COUNTIF(B5:B54,"Moving targets")</f>
        <v>8</v>
      </c>
      <c r="C68">
        <f>COUNTIF(C5:C54,"Moving targets")</f>
        <v>6</v>
      </c>
      <c r="D68">
        <f>COUNTIF(D5:D54,"Moving targets")</f>
        <v>3</v>
      </c>
      <c r="E68">
        <f>COUNTIF(E5:E54,"Moving targets")</f>
        <v>4</v>
      </c>
      <c r="F68">
        <f>COUNTIF(F5:F54,"Moving targets")</f>
        <v>1</v>
      </c>
      <c r="K68" s="9" t="s">
        <v>202</v>
      </c>
      <c r="L68">
        <f>SUM(B67:F67)</f>
        <v>13</v>
      </c>
      <c r="M68">
        <v>7</v>
      </c>
    </row>
    <row r="69" spans="1:13" x14ac:dyDescent="0.15">
      <c r="A69" s="9" t="s">
        <v>189</v>
      </c>
      <c r="B69">
        <f>COUNTIF(B5:B54,"Technically unfeasible reqs.")</f>
        <v>0</v>
      </c>
      <c r="C69">
        <f>COUNTIF(C5:C54,"Technically unfeasible reqs.")</f>
        <v>0</v>
      </c>
      <c r="D69">
        <f>COUNTIF(D5:D54,"Technically unfeasible reqs.")</f>
        <v>0</v>
      </c>
      <c r="E69">
        <f>COUNTIF(E5:E54,"Technically unfeasible reqs.")</f>
        <v>2</v>
      </c>
      <c r="F69">
        <f>COUNTIF(F5:F54,"Technically unfeasible reqs.")</f>
        <v>0</v>
      </c>
      <c r="K69" s="9" t="s">
        <v>201</v>
      </c>
      <c r="L69">
        <f>SUM(B63:F63)</f>
        <v>13</v>
      </c>
      <c r="M69">
        <v>5</v>
      </c>
    </row>
    <row r="70" spans="1:13" x14ac:dyDescent="0.15">
      <c r="A70" s="9" t="s">
        <v>190</v>
      </c>
      <c r="B70">
        <f>COUNTIF(B5:B54,"Separation reqs. from known solutions")</f>
        <v>2</v>
      </c>
      <c r="C70">
        <f>COUNTIF(C5:C54,"Separation reqs. from known solutions")</f>
        <v>6</v>
      </c>
      <c r="D70">
        <f>COUNTIF(D5:D54,"Separation reqs. from known solutions")</f>
        <v>8</v>
      </c>
      <c r="E70">
        <f>COUNTIF(E5:E54,"Separation reqs. from known solutions")</f>
        <v>2</v>
      </c>
      <c r="F70">
        <f>COUNTIF(F5:F54,"Separation reqs. from known solutions")</f>
        <v>2</v>
      </c>
      <c r="K70" s="9" t="s">
        <v>188</v>
      </c>
      <c r="L70">
        <f>SUM(B66:F66)</f>
        <v>12</v>
      </c>
      <c r="M70">
        <v>3</v>
      </c>
    </row>
    <row r="71" spans="1:13" x14ac:dyDescent="0.15">
      <c r="A71" s="9" t="s">
        <v>191</v>
      </c>
      <c r="B71">
        <f>COUNTIF(B5:B54,"Underspecified reqs.")</f>
        <v>5</v>
      </c>
      <c r="C71">
        <f>COUNTIF(C5:C54,"Underspecified reqs.")</f>
        <v>3</v>
      </c>
      <c r="D71">
        <f>COUNTIF(D5:D54,"Underspecified reqs.")</f>
        <v>2</v>
      </c>
      <c r="E71">
        <f>COUNTIF(E5:E54,"Underspecified reqs.")</f>
        <v>1</v>
      </c>
      <c r="F71">
        <f>COUNTIF(F5:F54,"Underspecified reqs.")</f>
        <v>5</v>
      </c>
      <c r="K71" s="9" t="s">
        <v>7</v>
      </c>
      <c r="L71">
        <f>SUM(B73:F73)</f>
        <v>11</v>
      </c>
      <c r="M71">
        <v>3</v>
      </c>
    </row>
    <row r="72" spans="1:13" x14ac:dyDescent="0.15">
      <c r="A72" s="9" t="s">
        <v>187</v>
      </c>
      <c r="B72">
        <f>COUNTIF(B5:B54,"Unclear non-functional reqs.")</f>
        <v>0</v>
      </c>
      <c r="C72">
        <f>COUNTIF(C5:C54,"Unclear non-functional reqs.")</f>
        <v>4</v>
      </c>
      <c r="D72">
        <f>COUNTIF(D5:D54,"Unclear non-functional reqs.")</f>
        <v>0</v>
      </c>
      <c r="E72">
        <f>COUNTIF(E5:E54,"Unclear non-functional reqs.")</f>
        <v>2</v>
      </c>
      <c r="F72">
        <f>COUNTIF(F5:F54,"Unclear non-functional reqs.")</f>
        <v>3</v>
      </c>
      <c r="K72" s="9" t="s">
        <v>196</v>
      </c>
      <c r="L72">
        <f>SUM(B80:F80)</f>
        <v>11</v>
      </c>
      <c r="M72">
        <v>1</v>
      </c>
    </row>
    <row r="73" spans="1:13" x14ac:dyDescent="0.15">
      <c r="A73" s="9" t="s">
        <v>7</v>
      </c>
      <c r="B73">
        <f>COUNTIF(B5:B54,"Missing traceability")</f>
        <v>3</v>
      </c>
      <c r="C73">
        <f>COUNTIF(C5:C54,"Missing traceability")</f>
        <v>2</v>
      </c>
      <c r="D73">
        <f>COUNTIF(D5:D54,"Missing traceability")</f>
        <v>3</v>
      </c>
      <c r="E73">
        <f>COUNTIF(E5:E54,"Missing traceability")</f>
        <v>2</v>
      </c>
      <c r="F73">
        <f>COUNTIF(F5:F54,"Missing traceability")</f>
        <v>1</v>
      </c>
      <c r="K73" s="9" t="s">
        <v>187</v>
      </c>
      <c r="L73">
        <f>SUM(B72:F72)</f>
        <v>9</v>
      </c>
      <c r="M73">
        <v>5</v>
      </c>
    </row>
    <row r="74" spans="1:13" x14ac:dyDescent="0.15">
      <c r="A74" s="9" t="s">
        <v>192</v>
      </c>
      <c r="B74">
        <f>COUNTIF(B5:B54,"Weak access to customer needs")</f>
        <v>0</v>
      </c>
      <c r="C74">
        <f>COUNTIF(C5:C54,"Weak access to customer needs")</f>
        <v>1</v>
      </c>
      <c r="D74">
        <f>COUNTIF(D5:D54,"Weak access to customer needs")</f>
        <v>1</v>
      </c>
      <c r="E74">
        <f>COUNTIF(E5:E54,"Weak access to customer needs")</f>
        <v>1</v>
      </c>
      <c r="F74">
        <f>COUNTIF(F5:F54,"Weak access to customer needs")</f>
        <v>0</v>
      </c>
      <c r="K74" s="9" t="s">
        <v>1</v>
      </c>
      <c r="L74">
        <f>SUM(B64:F64)</f>
        <v>9</v>
      </c>
      <c r="M74">
        <v>1</v>
      </c>
    </row>
    <row r="75" spans="1:13" x14ac:dyDescent="0.15">
      <c r="A75" s="9" t="s">
        <v>193</v>
      </c>
      <c r="B75">
        <f>COUNTIF(B5:B54,"Weak domain knowledge")</f>
        <v>0</v>
      </c>
      <c r="C75">
        <f>COUNTIF(C5:C54,"Weak domain knowledge")</f>
        <v>0</v>
      </c>
      <c r="D75">
        <f>COUNTIF(D5:D54,"Weak domain knowledge")</f>
        <v>0</v>
      </c>
      <c r="E75">
        <f>COUNTIF(E5:E54,"Weak domain knowledge")</f>
        <v>0</v>
      </c>
      <c r="F75">
        <f>COUNTIF(F5:F54,"Weak domain knowledge")</f>
        <v>0</v>
      </c>
      <c r="K75" s="31" t="s">
        <v>5</v>
      </c>
      <c r="L75">
        <f>SUM(B82:F82)</f>
        <v>8</v>
      </c>
      <c r="M75">
        <v>4</v>
      </c>
    </row>
    <row r="76" spans="1:13" x14ac:dyDescent="0.15">
      <c r="A76" s="9" t="s">
        <v>9</v>
      </c>
      <c r="B76">
        <f>COUNTIF(B5:B54,"Weak relationship to customer")</f>
        <v>0</v>
      </c>
      <c r="C76">
        <f>COUNTIF(C5:C54,"Weak relationship to customer")</f>
        <v>0</v>
      </c>
      <c r="D76">
        <f>COUNTIF(D5:D54,"Weak relationship to customer")</f>
        <v>0</v>
      </c>
      <c r="E76">
        <f>COUNTIF(E5:E54,"Weak relationship to customer")</f>
        <v>0</v>
      </c>
      <c r="F76">
        <f>COUNTIF(F5:F54,"Weak relationship to customer")</f>
        <v>1</v>
      </c>
      <c r="K76" s="9" t="s">
        <v>2</v>
      </c>
      <c r="L76">
        <f>SUM(B65:F65)</f>
        <v>8</v>
      </c>
      <c r="M76">
        <v>3</v>
      </c>
    </row>
    <row r="77" spans="1:13" x14ac:dyDescent="0.15">
      <c r="A77" s="9" t="s">
        <v>194</v>
      </c>
      <c r="B77">
        <f>COUNTIF(B5:B54,"Time boxing")</f>
        <v>4</v>
      </c>
      <c r="C77">
        <f>COUNTIF(C5:C54,"Time boxing")</f>
        <v>5</v>
      </c>
      <c r="D77">
        <f>COUNTIF(D5:D54,"Time boxing")</f>
        <v>4</v>
      </c>
      <c r="E77">
        <f>COUNTIF(E5:E54,"Time boxing")</f>
        <v>5</v>
      </c>
      <c r="F77">
        <f>COUNTIF(F5:F54,"Time boxing")</f>
        <v>4</v>
      </c>
      <c r="K77" s="9" t="s">
        <v>195</v>
      </c>
      <c r="L77">
        <f>SUM(B79:F79)</f>
        <v>5</v>
      </c>
      <c r="M77">
        <v>0</v>
      </c>
    </row>
    <row r="78" spans="1:13" x14ac:dyDescent="0.15">
      <c r="A78" s="9" t="s">
        <v>199</v>
      </c>
      <c r="B78">
        <f>COUNTIF(B5:B54,"High degree of innovation vs. need for formal acceptance")</f>
        <v>0</v>
      </c>
      <c r="C78">
        <f>COUNTIF(C5:C54,"High degree of innovation vs. need for formal acceptance")</f>
        <v>0</v>
      </c>
      <c r="D78">
        <f>COUNTIF(D5:D54,"High degree of innovation vs. need for formal acceptance")</f>
        <v>2</v>
      </c>
      <c r="E78">
        <f>COUNTIF(E5:E54,"High degree of innovation vs. need for formal acceptance")</f>
        <v>0</v>
      </c>
      <c r="F78">
        <f>COUNTIF(F5:F54,"High degree of innovation vs. need for formal acceptance")</f>
        <v>0</v>
      </c>
      <c r="K78" s="9" t="s">
        <v>192</v>
      </c>
      <c r="L78">
        <f>SUM(B74:F74)</f>
        <v>3</v>
      </c>
      <c r="M78">
        <v>2</v>
      </c>
    </row>
    <row r="79" spans="1:13" x14ac:dyDescent="0.15">
      <c r="A79" s="9" t="s">
        <v>195</v>
      </c>
      <c r="B79">
        <f>COUNTIF(B5:B54,"Volatile domain")</f>
        <v>0</v>
      </c>
      <c r="C79">
        <f>COUNTIF(C5:C54,"Volatile domain")</f>
        <v>0</v>
      </c>
      <c r="D79">
        <f>COUNTIF(D5:D54,"Volatile domain")</f>
        <v>1</v>
      </c>
      <c r="E79">
        <f>COUNTIF(E5:E54,"Volatile domain")</f>
        <v>2</v>
      </c>
      <c r="F79">
        <f>COUNTIF(F5:F54,"Volatile domain")</f>
        <v>2</v>
      </c>
      <c r="K79" s="9" t="s">
        <v>4</v>
      </c>
      <c r="L79">
        <f>SUM(B81:F81)</f>
        <v>3</v>
      </c>
      <c r="M79">
        <v>1</v>
      </c>
    </row>
    <row r="80" spans="1:13" x14ac:dyDescent="0.15">
      <c r="A80" s="9" t="s">
        <v>196</v>
      </c>
      <c r="B80">
        <f>COUNTIF(B5:B54,"Gold plating")</f>
        <v>2</v>
      </c>
      <c r="C80">
        <f>COUNTIF(C5:C54,"Gold plating")</f>
        <v>1</v>
      </c>
      <c r="D80">
        <f>COUNTIF(D5:D54,"Gold plating")</f>
        <v>2</v>
      </c>
      <c r="E80">
        <f>COUNTIF(E5:E54,"Gold plating")</f>
        <v>3</v>
      </c>
      <c r="F80">
        <f>COUNTIF(F5:F54,"Gold plating")</f>
        <v>3</v>
      </c>
      <c r="K80" s="9" t="s">
        <v>189</v>
      </c>
      <c r="L80">
        <f>SUM(B69:F69)</f>
        <v>2</v>
      </c>
      <c r="M80">
        <v>1</v>
      </c>
    </row>
    <row r="81" spans="1:13" x14ac:dyDescent="0.15">
      <c r="A81" s="9" t="s">
        <v>4</v>
      </c>
      <c r="B81">
        <f>COUNTIF(B5:B54,"Insufficient support by project lead")</f>
        <v>0</v>
      </c>
      <c r="C81">
        <f>COUNTIF(C5:C54,"Insufficient support by project lead")</f>
        <v>0</v>
      </c>
      <c r="D81">
        <f>COUNTIF(D5:D54,"Insufficient support by project lead")</f>
        <v>1</v>
      </c>
      <c r="E81">
        <f>COUNTIF(E5:E54,"Insufficient support by project lead")</f>
        <v>1</v>
      </c>
      <c r="F81">
        <f>COUNTIF(F5:F54,"Insufficient support by project lead")</f>
        <v>1</v>
      </c>
      <c r="K81" s="9" t="s">
        <v>199</v>
      </c>
      <c r="L81">
        <f>SUM(B78:F78)</f>
        <v>2</v>
      </c>
      <c r="M81">
        <v>0</v>
      </c>
    </row>
    <row r="82" spans="1:13" ht="14" thickBot="1" x14ac:dyDescent="0.2">
      <c r="A82" s="22" t="s">
        <v>5</v>
      </c>
      <c r="B82" s="11">
        <f>COUNTIF(B5:B54,"Insufficient support by customer")</f>
        <v>4</v>
      </c>
      <c r="C82" s="11">
        <f>COUNTIF(C5:C54,"Insufficient support by customer")</f>
        <v>1</v>
      </c>
      <c r="D82" s="11">
        <f>COUNTIF(D5:D54,"Insufficient support by customer")</f>
        <v>1</v>
      </c>
      <c r="E82" s="11">
        <f>COUNTIF(E5:E54,"Insufficient support by customer")</f>
        <v>1</v>
      </c>
      <c r="F82" s="11">
        <f>COUNTIF(F5:F54,"Insufficient support by customer")</f>
        <v>1</v>
      </c>
      <c r="K82" s="9" t="s">
        <v>9</v>
      </c>
      <c r="L82">
        <f>SUM(B76:F76)</f>
        <v>1</v>
      </c>
      <c r="M82">
        <v>0</v>
      </c>
    </row>
    <row r="83" spans="1:13" ht="14" thickTop="1" x14ac:dyDescent="0.15">
      <c r="A83" t="s">
        <v>198</v>
      </c>
      <c r="B83">
        <f>SUM(B62:B82)</f>
        <v>50</v>
      </c>
      <c r="C83">
        <f>SUM(C62:C82)</f>
        <v>48</v>
      </c>
      <c r="D83">
        <f>SUM(D62:D82)</f>
        <v>45</v>
      </c>
      <c r="E83">
        <f>SUM(E62:E82)</f>
        <v>40</v>
      </c>
      <c r="F83">
        <f>SUM(F62:F82)</f>
        <v>38</v>
      </c>
      <c r="K83" s="9" t="s">
        <v>193</v>
      </c>
      <c r="L83">
        <f>SUM(B75:F75)</f>
        <v>0</v>
      </c>
      <c r="M83">
        <v>0</v>
      </c>
    </row>
    <row r="84" spans="1:13" x14ac:dyDescent="0.15">
      <c r="G84">
        <f>SUM(M63:M81)</f>
        <v>80</v>
      </c>
      <c r="I84" t="s">
        <v>204</v>
      </c>
    </row>
  </sheetData>
  <mergeCells count="5">
    <mergeCell ref="B2:F2"/>
    <mergeCell ref="G2:K2"/>
    <mergeCell ref="L2:P2"/>
    <mergeCell ref="B60:F60"/>
    <mergeCell ref="B1:P1"/>
  </mergeCells>
  <phoneticPr fontId="1" type="noConversion"/>
  <pageMargins left="0.75000000000000011" right="0.75000000000000011" top="1" bottom="1" header="0.5" footer="0.5"/>
  <pageSetup paperSize="9" scale="28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 Problems</vt:lpstr>
      <vt:lpstr>RE Problems_old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Felderer</dc:creator>
  <cp:lastModifiedBy>Daniel Méndez</cp:lastModifiedBy>
  <cp:lastPrinted>2015-11-25T14:23:25Z</cp:lastPrinted>
  <dcterms:created xsi:type="dcterms:W3CDTF">2012-11-28T12:33:30Z</dcterms:created>
  <dcterms:modified xsi:type="dcterms:W3CDTF">2016-08-04T14:55:07Z</dcterms:modified>
</cp:coreProperties>
</file>