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3f1b1d5c04a0890/SLA/"/>
    </mc:Choice>
  </mc:AlternateContent>
  <xr:revisionPtr revIDLastSave="154" documentId="14_{AE846D5D-370F-4136-BDC7-269942891FE2}" xr6:coauthVersionLast="45" xr6:coauthVersionMax="45" xr10:uidLastSave="{62DF33CC-8493-4CFB-8B79-5AADB3310322}"/>
  <bookViews>
    <workbookView xWindow="-120" yWindow="-120" windowWidth="20730" windowHeight="11160" activeTab="2" xr2:uid="{00000000-000D-0000-FFFF-FFFF00000000}"/>
  </bookViews>
  <sheets>
    <sheet name="MEP SLAs" sheetId="20" r:id="rId1"/>
    <sheet name="Sheet1" sheetId="22" r:id="rId2"/>
    <sheet name="Score card equation" sheetId="23" r:id="rId3"/>
    <sheet name="Score Card Summary" sheetId="10" r:id="rId4"/>
    <sheet name="Scorecard HVAC" sheetId="12" r:id="rId5"/>
    <sheet name="Score Card Fire &amp; Safety" sheetId="13" r:id="rId6"/>
    <sheet name="Score Card Mechanical" sheetId="14" r:id="rId7"/>
    <sheet name="Score Card Electrical, UPS" sheetId="5" r:id="rId8"/>
    <sheet name="Score Card CCTV &amp; SS." sheetId="15" r:id="rId9"/>
    <sheet name="Score Card Plumbing" sheetId="17" r:id="rId10"/>
    <sheet name="Score Card Civil &amp; Carpentry" sheetId="19" r:id="rId11"/>
  </sheets>
  <externalReferences>
    <externalReference r:id="rId12"/>
  </externalReferences>
  <definedNames>
    <definedName name="_xlnm._FilterDatabase" localSheetId="0" hidden="1">'MEP SLAs'!$F$1:$F$126</definedName>
    <definedName name="_xlnm._FilterDatabase" localSheetId="8" hidden="1">'Score Card CCTV &amp; SS.'!$A$2:$U$21</definedName>
    <definedName name="_xlnm._FilterDatabase" localSheetId="10" hidden="1">'Score Card Civil &amp; Carpentry'!$A$2:$U$20</definedName>
    <definedName name="_xlnm._FilterDatabase" localSheetId="7" hidden="1">'Score Card Electrical, UPS'!$A$2:$U$18</definedName>
    <definedName name="_xlnm._FilterDatabase" localSheetId="5" hidden="1">'Score Card Fire &amp; Safety'!$A$2:$N$14</definedName>
    <definedName name="_xlnm._FilterDatabase" localSheetId="6" hidden="1">'Score Card Mechanical'!$A$2:$U$22</definedName>
    <definedName name="_xlnm._FilterDatabase" localSheetId="9" hidden="1">'Score Card Plumbing'!$A$2:$N$15</definedName>
    <definedName name="_xlnm._FilterDatabase" localSheetId="4" hidden="1">'Scorecard HVAC'!$A$2:$N$14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3" l="1"/>
  <c r="F25" i="23" s="1"/>
  <c r="G25" i="23" s="1"/>
  <c r="G22" i="23"/>
  <c r="F22" i="23"/>
  <c r="G21" i="23"/>
  <c r="F20" i="23"/>
  <c r="G20" i="23" s="1"/>
  <c r="F19" i="23"/>
  <c r="G19" i="23" s="1"/>
  <c r="F18" i="23"/>
  <c r="G18" i="23" s="1"/>
  <c r="F17" i="23"/>
  <c r="G17" i="23" s="1"/>
  <c r="G16" i="23"/>
  <c r="G15" i="23"/>
  <c r="F15" i="23"/>
  <c r="I3" i="12"/>
  <c r="E25" i="23" l="1"/>
  <c r="C19" i="19"/>
  <c r="C14" i="17"/>
  <c r="C13" i="17"/>
  <c r="Q13" i="12" l="1"/>
  <c r="S10" i="19" l="1"/>
  <c r="S6" i="19"/>
  <c r="S8" i="19"/>
  <c r="S7" i="19"/>
  <c r="S4" i="19"/>
  <c r="S5" i="19"/>
  <c r="S11" i="19"/>
  <c r="S9" i="19"/>
  <c r="R4" i="19"/>
  <c r="R6" i="19"/>
  <c r="Q9" i="19"/>
  <c r="Q11" i="19"/>
  <c r="R5" i="19"/>
  <c r="R11" i="19"/>
  <c r="R9" i="19"/>
  <c r="R7" i="19"/>
  <c r="R3" i="19"/>
  <c r="S3" i="19"/>
  <c r="R10" i="19"/>
  <c r="R8" i="19"/>
  <c r="Q10" i="19"/>
  <c r="Q6" i="19"/>
  <c r="Q5" i="19"/>
  <c r="Q8" i="19"/>
  <c r="Q3" i="19"/>
  <c r="Q7" i="19"/>
  <c r="Q4" i="19"/>
  <c r="C39" i="17"/>
  <c r="T34" i="17"/>
  <c r="U34" i="17" s="1"/>
  <c r="I34" i="17"/>
  <c r="E34" i="17" s="1"/>
  <c r="H34" i="17"/>
  <c r="T33" i="17"/>
  <c r="U33" i="17" s="1"/>
  <c r="I33" i="17"/>
  <c r="J33" i="17" s="1"/>
  <c r="H33" i="17"/>
  <c r="E33" i="17"/>
  <c r="T32" i="17"/>
  <c r="U32" i="17" s="1"/>
  <c r="I32" i="17" s="1"/>
  <c r="H32" i="17"/>
  <c r="T31" i="17"/>
  <c r="U31" i="17" s="1"/>
  <c r="I31" i="17" s="1"/>
  <c r="H31" i="17"/>
  <c r="T30" i="17"/>
  <c r="U30" i="17" s="1"/>
  <c r="I30" i="17" s="1"/>
  <c r="H30" i="17"/>
  <c r="T29" i="17"/>
  <c r="U29" i="17" s="1"/>
  <c r="I29" i="17" s="1"/>
  <c r="H29" i="17"/>
  <c r="T28" i="17"/>
  <c r="U28" i="17" s="1"/>
  <c r="I28" i="17" s="1"/>
  <c r="H28" i="17"/>
  <c r="T27" i="17"/>
  <c r="U27" i="17" s="1"/>
  <c r="I27" i="17" s="1"/>
  <c r="H27" i="17"/>
  <c r="T26" i="17"/>
  <c r="U26" i="17" s="1"/>
  <c r="I26" i="17" s="1"/>
  <c r="H26" i="17"/>
  <c r="T25" i="17"/>
  <c r="U25" i="17" s="1"/>
  <c r="I25" i="17" s="1"/>
  <c r="H25" i="17"/>
  <c r="C35" i="17" s="1"/>
  <c r="C51" i="15"/>
  <c r="T46" i="15"/>
  <c r="U46" i="15" s="1"/>
  <c r="I46" i="15" s="1"/>
  <c r="H46" i="15"/>
  <c r="T45" i="15"/>
  <c r="U45" i="15" s="1"/>
  <c r="I45" i="15" s="1"/>
  <c r="H45" i="15"/>
  <c r="T44" i="15"/>
  <c r="U44" i="15" s="1"/>
  <c r="I44" i="15" s="1"/>
  <c r="H44" i="15"/>
  <c r="T43" i="15"/>
  <c r="U43" i="15" s="1"/>
  <c r="I43" i="15" s="1"/>
  <c r="H43" i="15"/>
  <c r="T42" i="15"/>
  <c r="U42" i="15" s="1"/>
  <c r="I42" i="15" s="1"/>
  <c r="H42" i="15"/>
  <c r="U41" i="15"/>
  <c r="T41" i="15"/>
  <c r="I41" i="15"/>
  <c r="J41" i="15" s="1"/>
  <c r="H41" i="15"/>
  <c r="T40" i="15"/>
  <c r="U40" i="15" s="1"/>
  <c r="I40" i="15" s="1"/>
  <c r="H40" i="15"/>
  <c r="T39" i="15"/>
  <c r="U39" i="15" s="1"/>
  <c r="I39" i="15" s="1"/>
  <c r="H39" i="15"/>
  <c r="T38" i="15"/>
  <c r="U38" i="15" s="1"/>
  <c r="I38" i="15" s="1"/>
  <c r="H38" i="15"/>
  <c r="U37" i="15"/>
  <c r="T37" i="15"/>
  <c r="I37" i="15"/>
  <c r="J37" i="15" s="1"/>
  <c r="H37" i="15"/>
  <c r="T36" i="15"/>
  <c r="U36" i="15" s="1"/>
  <c r="I36" i="15" s="1"/>
  <c r="H36" i="15"/>
  <c r="T35" i="15"/>
  <c r="U35" i="15" s="1"/>
  <c r="I35" i="15" s="1"/>
  <c r="H35" i="15"/>
  <c r="T34" i="15"/>
  <c r="U34" i="15" s="1"/>
  <c r="I34" i="15" s="1"/>
  <c r="H34" i="15"/>
  <c r="U33" i="15"/>
  <c r="T33" i="15"/>
  <c r="I33" i="15"/>
  <c r="J33" i="15" s="1"/>
  <c r="H33" i="15"/>
  <c r="T32" i="15"/>
  <c r="U32" i="15" s="1"/>
  <c r="I32" i="15" s="1"/>
  <c r="H32" i="15"/>
  <c r="T31" i="15"/>
  <c r="U31" i="15" s="1"/>
  <c r="I31" i="15" s="1"/>
  <c r="H31" i="15"/>
  <c r="C47" i="15" s="1"/>
  <c r="C44" i="5"/>
  <c r="T39" i="5"/>
  <c r="U39" i="5" s="1"/>
  <c r="I39" i="5" s="1"/>
  <c r="H39" i="5"/>
  <c r="U38" i="5"/>
  <c r="I38" i="5" s="1"/>
  <c r="T38" i="5"/>
  <c r="H38" i="5"/>
  <c r="T37" i="5"/>
  <c r="U37" i="5" s="1"/>
  <c r="I37" i="5" s="1"/>
  <c r="H37" i="5"/>
  <c r="T36" i="5"/>
  <c r="U36" i="5" s="1"/>
  <c r="I36" i="5" s="1"/>
  <c r="H36" i="5"/>
  <c r="T35" i="5"/>
  <c r="U35" i="5" s="1"/>
  <c r="I35" i="5" s="1"/>
  <c r="H35" i="5"/>
  <c r="U34" i="5"/>
  <c r="I34" i="5" s="1"/>
  <c r="T34" i="5"/>
  <c r="H34" i="5"/>
  <c r="T33" i="5"/>
  <c r="U33" i="5" s="1"/>
  <c r="I33" i="5" s="1"/>
  <c r="H33" i="5"/>
  <c r="T32" i="5"/>
  <c r="U32" i="5" s="1"/>
  <c r="I32" i="5" s="1"/>
  <c r="H32" i="5"/>
  <c r="T31" i="5"/>
  <c r="U31" i="5" s="1"/>
  <c r="I31" i="5" s="1"/>
  <c r="H31" i="5"/>
  <c r="U30" i="5"/>
  <c r="I30" i="5" s="1"/>
  <c r="T30" i="5"/>
  <c r="H30" i="5"/>
  <c r="T29" i="5"/>
  <c r="U29" i="5" s="1"/>
  <c r="I29" i="5" s="1"/>
  <c r="H29" i="5"/>
  <c r="T28" i="5"/>
  <c r="U28" i="5" s="1"/>
  <c r="I28" i="5" s="1"/>
  <c r="H28" i="5"/>
  <c r="T27" i="5"/>
  <c r="U27" i="5" s="1"/>
  <c r="I27" i="5" s="1"/>
  <c r="H27" i="5"/>
  <c r="C40" i="5" s="1"/>
  <c r="C52" i="14"/>
  <c r="T49" i="14"/>
  <c r="U49" i="14" s="1"/>
  <c r="I47" i="14" s="1"/>
  <c r="S49" i="14"/>
  <c r="C48" i="14"/>
  <c r="H47" i="14"/>
  <c r="U46" i="14"/>
  <c r="T46" i="14"/>
  <c r="I46" i="14"/>
  <c r="E46" i="14" s="1"/>
  <c r="H46" i="14"/>
  <c r="U45" i="14"/>
  <c r="I45" i="14" s="1"/>
  <c r="T45" i="14"/>
  <c r="H45" i="14"/>
  <c r="U44" i="14"/>
  <c r="I44" i="14" s="1"/>
  <c r="T44" i="14"/>
  <c r="H44" i="14"/>
  <c r="T43" i="14"/>
  <c r="U43" i="14" s="1"/>
  <c r="I43" i="14" s="1"/>
  <c r="H43" i="14"/>
  <c r="U42" i="14"/>
  <c r="T42" i="14"/>
  <c r="I42" i="14"/>
  <c r="E42" i="14" s="1"/>
  <c r="H42" i="14"/>
  <c r="U41" i="14"/>
  <c r="I41" i="14" s="1"/>
  <c r="T41" i="14"/>
  <c r="H41" i="14"/>
  <c r="U40" i="14"/>
  <c r="I40" i="14" s="1"/>
  <c r="T40" i="14"/>
  <c r="H40" i="14"/>
  <c r="T39" i="14"/>
  <c r="U39" i="14" s="1"/>
  <c r="I39" i="14" s="1"/>
  <c r="H39" i="14"/>
  <c r="U38" i="14"/>
  <c r="T38" i="14"/>
  <c r="I38" i="14"/>
  <c r="E38" i="14" s="1"/>
  <c r="H38" i="14"/>
  <c r="U37" i="14"/>
  <c r="I37" i="14" s="1"/>
  <c r="T37" i="14"/>
  <c r="H37" i="14"/>
  <c r="U36" i="14"/>
  <c r="I36" i="14" s="1"/>
  <c r="T36" i="14"/>
  <c r="H36" i="14"/>
  <c r="T35" i="14"/>
  <c r="U35" i="14" s="1"/>
  <c r="I35" i="14" s="1"/>
  <c r="H35" i="14"/>
  <c r="U34" i="14"/>
  <c r="T34" i="14"/>
  <c r="I34" i="14"/>
  <c r="E34" i="14" s="1"/>
  <c r="H34" i="14"/>
  <c r="U33" i="14"/>
  <c r="I33" i="14" s="1"/>
  <c r="T33" i="14"/>
  <c r="H33" i="14"/>
  <c r="U32" i="14"/>
  <c r="I32" i="14" s="1"/>
  <c r="T32" i="14"/>
  <c r="H32" i="14"/>
  <c r="T31" i="14"/>
  <c r="U31" i="14" s="1"/>
  <c r="I31" i="14" s="1"/>
  <c r="H31" i="14"/>
  <c r="C31" i="13"/>
  <c r="T26" i="13"/>
  <c r="U26" i="13" s="1"/>
  <c r="I26" i="13" s="1"/>
  <c r="H26" i="13"/>
  <c r="T25" i="13"/>
  <c r="U25" i="13" s="1"/>
  <c r="I25" i="13" s="1"/>
  <c r="H25" i="13"/>
  <c r="T24" i="13"/>
  <c r="U24" i="13" s="1"/>
  <c r="I24" i="13" s="1"/>
  <c r="H24" i="13"/>
  <c r="T23" i="13"/>
  <c r="U23" i="13" s="1"/>
  <c r="I23" i="13" s="1"/>
  <c r="H23" i="13"/>
  <c r="T22" i="13"/>
  <c r="U22" i="13" s="1"/>
  <c r="I22" i="13" s="1"/>
  <c r="H22" i="13"/>
  <c r="T21" i="13"/>
  <c r="U21" i="13" s="1"/>
  <c r="I21" i="13" s="1"/>
  <c r="H21" i="13"/>
  <c r="C38" i="12"/>
  <c r="I33" i="12"/>
  <c r="J33" i="12" s="1"/>
  <c r="H33" i="12"/>
  <c r="I32" i="12"/>
  <c r="E32" i="12" s="1"/>
  <c r="H32" i="12"/>
  <c r="I31" i="12"/>
  <c r="J31" i="12" s="1"/>
  <c r="H31" i="12"/>
  <c r="I30" i="12"/>
  <c r="E30" i="12" s="1"/>
  <c r="H30" i="12"/>
  <c r="I29" i="12"/>
  <c r="J29" i="12" s="1"/>
  <c r="H29" i="12"/>
  <c r="I28" i="12"/>
  <c r="E28" i="12" s="1"/>
  <c r="H28" i="12"/>
  <c r="I27" i="12"/>
  <c r="J27" i="12" s="1"/>
  <c r="H27" i="12"/>
  <c r="I26" i="12"/>
  <c r="E26" i="12" s="1"/>
  <c r="H26" i="12"/>
  <c r="I25" i="12"/>
  <c r="J25" i="12" s="1"/>
  <c r="H25" i="12"/>
  <c r="C34" i="12" s="1"/>
  <c r="C30" i="10"/>
  <c r="F29" i="10"/>
  <c r="G29" i="10" s="1"/>
  <c r="E29" i="10"/>
  <c r="F28" i="10"/>
  <c r="G28" i="10" s="1"/>
  <c r="E28" i="10"/>
  <c r="F27" i="10"/>
  <c r="G27" i="10" s="1"/>
  <c r="E27" i="10"/>
  <c r="F26" i="10"/>
  <c r="G26" i="10" s="1"/>
  <c r="E26" i="10"/>
  <c r="F25" i="10"/>
  <c r="G25" i="10" s="1"/>
  <c r="E25" i="10"/>
  <c r="F24" i="10"/>
  <c r="G24" i="10" s="1"/>
  <c r="E24" i="10"/>
  <c r="F23" i="10"/>
  <c r="G23" i="10" s="1"/>
  <c r="E23" i="10"/>
  <c r="C31" i="10" l="1"/>
  <c r="J23" i="13"/>
  <c r="E23" i="13"/>
  <c r="C27" i="13"/>
  <c r="E32" i="17"/>
  <c r="J32" i="17"/>
  <c r="E25" i="17"/>
  <c r="J25" i="17"/>
  <c r="E29" i="17"/>
  <c r="J29" i="17"/>
  <c r="E26" i="17"/>
  <c r="J26" i="17"/>
  <c r="E30" i="17"/>
  <c r="J30" i="17"/>
  <c r="J27" i="17"/>
  <c r="E27" i="17"/>
  <c r="J31" i="17"/>
  <c r="E31" i="17"/>
  <c r="E28" i="17"/>
  <c r="J28" i="17"/>
  <c r="J34" i="17"/>
  <c r="E43" i="15"/>
  <c r="J43" i="15"/>
  <c r="E31" i="15"/>
  <c r="J31" i="15"/>
  <c r="J44" i="15"/>
  <c r="E44" i="15"/>
  <c r="J35" i="15"/>
  <c r="E35" i="15"/>
  <c r="J45" i="15"/>
  <c r="E45" i="15"/>
  <c r="J40" i="15"/>
  <c r="E40" i="15"/>
  <c r="E34" i="15"/>
  <c r="J34" i="15"/>
  <c r="J32" i="15"/>
  <c r="E32" i="15"/>
  <c r="J38" i="15"/>
  <c r="E38" i="15"/>
  <c r="E39" i="15"/>
  <c r="J39" i="15"/>
  <c r="J36" i="15"/>
  <c r="E36" i="15"/>
  <c r="J42" i="15"/>
  <c r="E42" i="15"/>
  <c r="J46" i="15"/>
  <c r="E46" i="15"/>
  <c r="E33" i="15"/>
  <c r="E37" i="15"/>
  <c r="E41" i="15"/>
  <c r="J29" i="5"/>
  <c r="E29" i="5"/>
  <c r="J37" i="5"/>
  <c r="E37" i="5"/>
  <c r="J30" i="5"/>
  <c r="E30" i="5"/>
  <c r="E27" i="5"/>
  <c r="J27" i="5"/>
  <c r="J34" i="5"/>
  <c r="E34" i="5"/>
  <c r="E36" i="5"/>
  <c r="J36" i="5"/>
  <c r="E38" i="5"/>
  <c r="J38" i="5"/>
  <c r="E28" i="5"/>
  <c r="J28" i="5"/>
  <c r="J35" i="5"/>
  <c r="E35" i="5"/>
  <c r="J33" i="5"/>
  <c r="E33" i="5"/>
  <c r="J31" i="5"/>
  <c r="E31" i="5"/>
  <c r="E32" i="5"/>
  <c r="J32" i="5"/>
  <c r="J39" i="5"/>
  <c r="E39" i="5"/>
  <c r="J43" i="14"/>
  <c r="E43" i="14"/>
  <c r="J33" i="14"/>
  <c r="E33" i="14"/>
  <c r="E41" i="14"/>
  <c r="J41" i="14"/>
  <c r="J36" i="14"/>
  <c r="E36" i="14"/>
  <c r="J44" i="14"/>
  <c r="E44" i="14"/>
  <c r="E31" i="14"/>
  <c r="J31" i="14"/>
  <c r="E39" i="14"/>
  <c r="J39" i="14"/>
  <c r="E35" i="14"/>
  <c r="J35" i="14"/>
  <c r="J37" i="14"/>
  <c r="E37" i="14"/>
  <c r="J45" i="14"/>
  <c r="E45" i="14"/>
  <c r="E47" i="14"/>
  <c r="J47" i="14"/>
  <c r="J32" i="14"/>
  <c r="E32" i="14"/>
  <c r="J40" i="14"/>
  <c r="E40" i="14"/>
  <c r="J46" i="14"/>
  <c r="J38" i="14"/>
  <c r="J42" i="14"/>
  <c r="J34" i="14"/>
  <c r="E25" i="13"/>
  <c r="J25" i="13"/>
  <c r="J22" i="13"/>
  <c r="E22" i="13"/>
  <c r="J26" i="13"/>
  <c r="E26" i="13"/>
  <c r="E24" i="13"/>
  <c r="J24" i="13"/>
  <c r="J21" i="13"/>
  <c r="E21" i="13"/>
  <c r="J26" i="12"/>
  <c r="C35" i="12" s="1"/>
  <c r="C36" i="12" s="1"/>
  <c r="J28" i="12"/>
  <c r="J30" i="12"/>
  <c r="J32" i="12"/>
  <c r="E25" i="12"/>
  <c r="E27" i="12"/>
  <c r="E29" i="12"/>
  <c r="E31" i="12"/>
  <c r="E33" i="12"/>
  <c r="C32" i="10"/>
  <c r="C10" i="10"/>
  <c r="E9" i="10"/>
  <c r="E8" i="10"/>
  <c r="E7" i="10"/>
  <c r="E6" i="10"/>
  <c r="E5" i="10"/>
  <c r="E4" i="10"/>
  <c r="E3" i="10"/>
  <c r="U17" i="19"/>
  <c r="I17" i="19" s="1"/>
  <c r="H17" i="19"/>
  <c r="T16" i="19"/>
  <c r="U16" i="19" s="1"/>
  <c r="I16" i="19" s="1"/>
  <c r="H16" i="19"/>
  <c r="T15" i="19"/>
  <c r="U15" i="19" s="1"/>
  <c r="I15" i="19" s="1"/>
  <c r="H15" i="19"/>
  <c r="T14" i="19"/>
  <c r="U14" i="19" s="1"/>
  <c r="I14" i="19" s="1"/>
  <c r="H14" i="19"/>
  <c r="T13" i="19"/>
  <c r="U13" i="19" s="1"/>
  <c r="I13" i="19" s="1"/>
  <c r="H13" i="19"/>
  <c r="T12" i="19"/>
  <c r="U12" i="19" s="1"/>
  <c r="I12" i="19" s="1"/>
  <c r="H12" i="19"/>
  <c r="T11" i="19"/>
  <c r="U11" i="19" s="1"/>
  <c r="I11" i="19" s="1"/>
  <c r="H11" i="19"/>
  <c r="T10" i="19"/>
  <c r="U10" i="19" s="1"/>
  <c r="I10" i="19" s="1"/>
  <c r="H10" i="19"/>
  <c r="T9" i="19"/>
  <c r="U9" i="19" s="1"/>
  <c r="I9" i="19" s="1"/>
  <c r="H9" i="19"/>
  <c r="T8" i="19"/>
  <c r="U8" i="19" s="1"/>
  <c r="I8" i="19" s="1"/>
  <c r="H8" i="19"/>
  <c r="T7" i="19"/>
  <c r="U7" i="19" s="1"/>
  <c r="I7" i="19" s="1"/>
  <c r="H7" i="19"/>
  <c r="T6" i="19"/>
  <c r="U6" i="19" s="1"/>
  <c r="I6" i="19" s="1"/>
  <c r="H6" i="19"/>
  <c r="T5" i="19"/>
  <c r="U5" i="19" s="1"/>
  <c r="I5" i="19" s="1"/>
  <c r="H5" i="19"/>
  <c r="T4" i="19"/>
  <c r="U4" i="19" s="1"/>
  <c r="I4" i="19" s="1"/>
  <c r="H4" i="19"/>
  <c r="T3" i="19"/>
  <c r="U3" i="19" s="1"/>
  <c r="I3" i="19" s="1"/>
  <c r="H3" i="19"/>
  <c r="T12" i="17"/>
  <c r="U12" i="17" s="1"/>
  <c r="U11" i="17"/>
  <c r="T10" i="17"/>
  <c r="U10" i="17" s="1"/>
  <c r="I10" i="17" s="1"/>
  <c r="T9" i="17"/>
  <c r="U9" i="17" s="1"/>
  <c r="I9" i="17" s="1"/>
  <c r="T8" i="17"/>
  <c r="U8" i="17" s="1"/>
  <c r="I8" i="17" s="1"/>
  <c r="U7" i="17"/>
  <c r="I7" i="17" s="1"/>
  <c r="T6" i="17"/>
  <c r="U6" i="17" s="1"/>
  <c r="I6" i="17" s="1"/>
  <c r="T5" i="17"/>
  <c r="U5" i="17" s="1"/>
  <c r="I5" i="17" s="1"/>
  <c r="T4" i="17"/>
  <c r="U4" i="17" s="1"/>
  <c r="I4" i="17" s="1"/>
  <c r="H12" i="17"/>
  <c r="I12" i="17"/>
  <c r="J12" i="17" s="1"/>
  <c r="I11" i="17"/>
  <c r="H11" i="17"/>
  <c r="H10" i="17"/>
  <c r="H9" i="17"/>
  <c r="H8" i="17"/>
  <c r="H7" i="17"/>
  <c r="H6" i="17"/>
  <c r="H5" i="17"/>
  <c r="H4" i="17"/>
  <c r="T3" i="17"/>
  <c r="U3" i="17" s="1"/>
  <c r="I3" i="17" s="1"/>
  <c r="H3" i="17"/>
  <c r="T18" i="15"/>
  <c r="U18" i="15" s="1"/>
  <c r="I18" i="15" s="1"/>
  <c r="H18" i="15"/>
  <c r="T17" i="15"/>
  <c r="U17" i="15" s="1"/>
  <c r="I17" i="15" s="1"/>
  <c r="H17" i="15"/>
  <c r="T16" i="15"/>
  <c r="U16" i="15" s="1"/>
  <c r="I16" i="15" s="1"/>
  <c r="H16" i="15"/>
  <c r="T15" i="15"/>
  <c r="U15" i="15" s="1"/>
  <c r="I15" i="15" s="1"/>
  <c r="H15" i="15"/>
  <c r="T14" i="15"/>
  <c r="U14" i="15" s="1"/>
  <c r="I14" i="15" s="1"/>
  <c r="H14" i="15"/>
  <c r="T13" i="15"/>
  <c r="U13" i="15" s="1"/>
  <c r="I13" i="15" s="1"/>
  <c r="H13" i="15"/>
  <c r="U12" i="15"/>
  <c r="I12" i="15" s="1"/>
  <c r="H12" i="15"/>
  <c r="U11" i="15"/>
  <c r="I11" i="15" s="1"/>
  <c r="H11" i="15"/>
  <c r="T10" i="15"/>
  <c r="U10" i="15" s="1"/>
  <c r="I10" i="15" s="1"/>
  <c r="H10" i="15"/>
  <c r="U9" i="15"/>
  <c r="I9" i="15" s="1"/>
  <c r="H9" i="15"/>
  <c r="T8" i="15"/>
  <c r="U8" i="15" s="1"/>
  <c r="I8" i="15" s="1"/>
  <c r="H8" i="15"/>
  <c r="T7" i="15"/>
  <c r="U7" i="15" s="1"/>
  <c r="I7" i="15" s="1"/>
  <c r="H7" i="15"/>
  <c r="T6" i="15"/>
  <c r="U6" i="15" s="1"/>
  <c r="I6" i="15" s="1"/>
  <c r="H6" i="15"/>
  <c r="T5" i="15"/>
  <c r="U5" i="15" s="1"/>
  <c r="I5" i="15" s="1"/>
  <c r="H5" i="15"/>
  <c r="T4" i="15"/>
  <c r="U4" i="15" s="1"/>
  <c r="I4" i="15" s="1"/>
  <c r="H4" i="15"/>
  <c r="T3" i="15"/>
  <c r="U3" i="15" s="1"/>
  <c r="I3" i="15" s="1"/>
  <c r="H3" i="15"/>
  <c r="T13" i="12"/>
  <c r="U13" i="12" s="1"/>
  <c r="I11" i="12" s="1"/>
  <c r="S13" i="12"/>
  <c r="T10" i="12"/>
  <c r="U10" i="12" s="1"/>
  <c r="I10" i="12" s="1"/>
  <c r="U9" i="12"/>
  <c r="I9" i="12" s="1"/>
  <c r="T8" i="12"/>
  <c r="U8" i="12" s="1"/>
  <c r="I8" i="12" s="1"/>
  <c r="T7" i="12"/>
  <c r="U7" i="12" s="1"/>
  <c r="I7" i="12" s="1"/>
  <c r="T6" i="12"/>
  <c r="U6" i="12" s="1"/>
  <c r="I6" i="12" s="1"/>
  <c r="T5" i="12"/>
  <c r="U5" i="12" s="1"/>
  <c r="I5" i="12" s="1"/>
  <c r="U4" i="12"/>
  <c r="I4" i="12" s="1"/>
  <c r="T3" i="12"/>
  <c r="U3" i="12" s="1"/>
  <c r="U8" i="13"/>
  <c r="I8" i="13" s="1"/>
  <c r="U7" i="13"/>
  <c r="I7" i="13" s="1"/>
  <c r="T6" i="13"/>
  <c r="U6" i="13" s="1"/>
  <c r="I6" i="13" s="1"/>
  <c r="T5" i="13"/>
  <c r="U5" i="13" s="1"/>
  <c r="I5" i="13" s="1"/>
  <c r="T4" i="13"/>
  <c r="U4" i="13" s="1"/>
  <c r="I4" i="13" s="1"/>
  <c r="T3" i="13"/>
  <c r="U3" i="13" s="1"/>
  <c r="I3" i="13" s="1"/>
  <c r="U15" i="5"/>
  <c r="I15" i="5" s="1"/>
  <c r="U14" i="5"/>
  <c r="I14" i="5" s="1"/>
  <c r="T13" i="5"/>
  <c r="U13" i="5" s="1"/>
  <c r="I13" i="5" s="1"/>
  <c r="T12" i="5"/>
  <c r="U12" i="5" s="1"/>
  <c r="I12" i="5" s="1"/>
  <c r="T11" i="5"/>
  <c r="U11" i="5" s="1"/>
  <c r="I11" i="5" s="1"/>
  <c r="U10" i="5"/>
  <c r="I10" i="5" s="1"/>
  <c r="T9" i="5"/>
  <c r="U9" i="5" s="1"/>
  <c r="I9" i="5" s="1"/>
  <c r="T8" i="5"/>
  <c r="U8" i="5" s="1"/>
  <c r="I8" i="5" s="1"/>
  <c r="T7" i="5"/>
  <c r="U7" i="5" s="1"/>
  <c r="I7" i="5" s="1"/>
  <c r="E7" i="5" s="1"/>
  <c r="U6" i="5"/>
  <c r="I6" i="5" s="1"/>
  <c r="U5" i="5"/>
  <c r="I5" i="5" s="1"/>
  <c r="T4" i="5"/>
  <c r="U4" i="5" s="1"/>
  <c r="I4" i="5" s="1"/>
  <c r="T3" i="5"/>
  <c r="U3" i="5" s="1"/>
  <c r="I3" i="5" s="1"/>
  <c r="S21" i="14"/>
  <c r="T21" i="14"/>
  <c r="U21" i="14" s="1"/>
  <c r="I19" i="14" s="1"/>
  <c r="T18" i="14"/>
  <c r="U18" i="14" s="1"/>
  <c r="I18" i="14" s="1"/>
  <c r="T17" i="14"/>
  <c r="U17" i="14" s="1"/>
  <c r="I17" i="14" s="1"/>
  <c r="U16" i="14"/>
  <c r="I16" i="14" s="1"/>
  <c r="T15" i="14"/>
  <c r="U15" i="14" s="1"/>
  <c r="I15" i="14" s="1"/>
  <c r="U14" i="14"/>
  <c r="I14" i="14" s="1"/>
  <c r="U13" i="14"/>
  <c r="I13" i="14" s="1"/>
  <c r="U12" i="14"/>
  <c r="I12" i="14" s="1"/>
  <c r="U11" i="14"/>
  <c r="I11" i="14" s="1"/>
  <c r="U10" i="14"/>
  <c r="I10" i="14" s="1"/>
  <c r="U9" i="14"/>
  <c r="I9" i="14" s="1"/>
  <c r="U8" i="14"/>
  <c r="I8" i="14" s="1"/>
  <c r="T7" i="14"/>
  <c r="U7" i="14" s="1"/>
  <c r="I7" i="14" s="1"/>
  <c r="T6" i="14"/>
  <c r="U6" i="14" s="1"/>
  <c r="I6" i="14" s="1"/>
  <c r="T5" i="14"/>
  <c r="U5" i="14" s="1"/>
  <c r="I5" i="14" s="1"/>
  <c r="T4" i="14"/>
  <c r="U4" i="14" s="1"/>
  <c r="I4" i="14" s="1"/>
  <c r="U3" i="14"/>
  <c r="I3" i="14" s="1"/>
  <c r="C33" i="10" l="1"/>
  <c r="C28" i="13"/>
  <c r="C29" i="13" s="1"/>
  <c r="C36" i="17"/>
  <c r="C37" i="17" s="1"/>
  <c r="C48" i="15"/>
  <c r="C49" i="15" s="1"/>
  <c r="C41" i="5"/>
  <c r="C42" i="5" s="1"/>
  <c r="C49" i="14"/>
  <c r="C50" i="14" s="1"/>
  <c r="C11" i="10"/>
  <c r="C18" i="19"/>
  <c r="E6" i="19"/>
  <c r="J6" i="19"/>
  <c r="E9" i="19"/>
  <c r="J9" i="19"/>
  <c r="E14" i="19"/>
  <c r="J14" i="19"/>
  <c r="E17" i="19"/>
  <c r="J17" i="19"/>
  <c r="E3" i="19"/>
  <c r="J3" i="19"/>
  <c r="E8" i="19"/>
  <c r="J8" i="19"/>
  <c r="E11" i="19"/>
  <c r="J11" i="19"/>
  <c r="E16" i="19"/>
  <c r="J16" i="19"/>
  <c r="E5" i="19"/>
  <c r="J5" i="19"/>
  <c r="E10" i="19"/>
  <c r="J10" i="19"/>
  <c r="E13" i="19"/>
  <c r="J13" i="19"/>
  <c r="E4" i="19"/>
  <c r="J4" i="19"/>
  <c r="E7" i="19"/>
  <c r="J7" i="19"/>
  <c r="E12" i="19"/>
  <c r="J12" i="19"/>
  <c r="E15" i="19"/>
  <c r="J15" i="19"/>
  <c r="E12" i="17"/>
  <c r="E5" i="17"/>
  <c r="J5" i="17"/>
  <c r="E10" i="17"/>
  <c r="J10" i="17"/>
  <c r="E4" i="17"/>
  <c r="J4" i="17"/>
  <c r="E7" i="17"/>
  <c r="J7" i="17"/>
  <c r="E6" i="17"/>
  <c r="J6" i="17"/>
  <c r="E9" i="17"/>
  <c r="J9" i="17"/>
  <c r="E3" i="17"/>
  <c r="J3" i="17"/>
  <c r="E8" i="17"/>
  <c r="J8" i="17"/>
  <c r="E11" i="17"/>
  <c r="J11" i="17"/>
  <c r="C19" i="15"/>
  <c r="J4" i="15"/>
  <c r="E4" i="15"/>
  <c r="E6" i="15"/>
  <c r="J6" i="15"/>
  <c r="E8" i="15"/>
  <c r="J8" i="15"/>
  <c r="J10" i="15"/>
  <c r="E10" i="15"/>
  <c r="E12" i="15"/>
  <c r="J12" i="15"/>
  <c r="J14" i="15"/>
  <c r="E14" i="15"/>
  <c r="E16" i="15"/>
  <c r="J16" i="15"/>
  <c r="J18" i="15"/>
  <c r="E18" i="15"/>
  <c r="E3" i="15"/>
  <c r="J3" i="15"/>
  <c r="E5" i="15"/>
  <c r="J5" i="15"/>
  <c r="E7" i="15"/>
  <c r="J7" i="15"/>
  <c r="E9" i="15"/>
  <c r="J9" i="15"/>
  <c r="E11" i="15"/>
  <c r="J11" i="15"/>
  <c r="E13" i="15"/>
  <c r="J13" i="15"/>
  <c r="E15" i="15"/>
  <c r="J15" i="15"/>
  <c r="E17" i="15"/>
  <c r="J17" i="15"/>
  <c r="J19" i="14"/>
  <c r="H19" i="14"/>
  <c r="E19" i="14"/>
  <c r="J18" i="14"/>
  <c r="H18" i="14"/>
  <c r="E18" i="14"/>
  <c r="J17" i="14"/>
  <c r="H17" i="14"/>
  <c r="E17" i="14"/>
  <c r="J16" i="14"/>
  <c r="H16" i="14"/>
  <c r="E16" i="14"/>
  <c r="J15" i="14"/>
  <c r="H15" i="14"/>
  <c r="E15" i="14"/>
  <c r="J14" i="14"/>
  <c r="H14" i="14"/>
  <c r="E14" i="14"/>
  <c r="J13" i="14"/>
  <c r="H13" i="14"/>
  <c r="E13" i="14"/>
  <c r="J12" i="14"/>
  <c r="H12" i="14"/>
  <c r="E12" i="14"/>
  <c r="J11" i="14"/>
  <c r="H11" i="14"/>
  <c r="E11" i="14"/>
  <c r="J10" i="14"/>
  <c r="H10" i="14"/>
  <c r="E10" i="14"/>
  <c r="J9" i="14"/>
  <c r="H9" i="14"/>
  <c r="E9" i="14"/>
  <c r="J8" i="14"/>
  <c r="H8" i="14"/>
  <c r="E8" i="14"/>
  <c r="J7" i="14"/>
  <c r="H7" i="14"/>
  <c r="E7" i="14"/>
  <c r="J6" i="14"/>
  <c r="H6" i="14"/>
  <c r="E6" i="14"/>
  <c r="J5" i="14"/>
  <c r="H5" i="14"/>
  <c r="E5" i="14"/>
  <c r="J4" i="14"/>
  <c r="H4" i="14"/>
  <c r="E4" i="14"/>
  <c r="J3" i="14"/>
  <c r="H3" i="14"/>
  <c r="E3" i="14"/>
  <c r="H8" i="13"/>
  <c r="H7" i="13"/>
  <c r="H6" i="13"/>
  <c r="H5" i="13"/>
  <c r="H4" i="13"/>
  <c r="H3" i="13"/>
  <c r="J8" i="12"/>
  <c r="E7" i="12"/>
  <c r="H11" i="12"/>
  <c r="H10" i="12"/>
  <c r="H9" i="12"/>
  <c r="H8" i="12"/>
  <c r="E8" i="12"/>
  <c r="J7" i="12"/>
  <c r="H7" i="12"/>
  <c r="H6" i="12"/>
  <c r="H5" i="12"/>
  <c r="H4" i="12"/>
  <c r="J3" i="12"/>
  <c r="H3" i="12"/>
  <c r="E3" i="12"/>
  <c r="C20" i="15" l="1"/>
  <c r="C20" i="14"/>
  <c r="C21" i="14"/>
  <c r="F5" i="10" s="1"/>
  <c r="G5" i="10" s="1"/>
  <c r="C9" i="13"/>
  <c r="E3" i="13"/>
  <c r="J3" i="13"/>
  <c r="E6" i="13"/>
  <c r="J6" i="13"/>
  <c r="J7" i="13"/>
  <c r="E7" i="13"/>
  <c r="E4" i="13"/>
  <c r="J4" i="13"/>
  <c r="E8" i="13"/>
  <c r="J8" i="13"/>
  <c r="E5" i="13"/>
  <c r="J5" i="13"/>
  <c r="E11" i="12"/>
  <c r="J11" i="12"/>
  <c r="E10" i="12"/>
  <c r="J10" i="12"/>
  <c r="J9" i="12"/>
  <c r="E9" i="12"/>
  <c r="J6" i="12"/>
  <c r="E6" i="12"/>
  <c r="E5" i="12"/>
  <c r="J5" i="12"/>
  <c r="E4" i="12"/>
  <c r="J4" i="12"/>
  <c r="C12" i="12"/>
  <c r="J15" i="5"/>
  <c r="J14" i="5"/>
  <c r="J13" i="5"/>
  <c r="J12" i="5"/>
  <c r="J11" i="5"/>
  <c r="J10" i="5"/>
  <c r="J9" i="5"/>
  <c r="J8" i="5"/>
  <c r="J7" i="5"/>
  <c r="J6" i="5"/>
  <c r="J5" i="5"/>
  <c r="J4" i="5"/>
  <c r="J3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E15" i="5"/>
  <c r="E14" i="5"/>
  <c r="E13" i="5"/>
  <c r="E12" i="5"/>
  <c r="E11" i="5"/>
  <c r="E10" i="5"/>
  <c r="E9" i="5"/>
  <c r="E8" i="5"/>
  <c r="E6" i="5"/>
  <c r="E5" i="5"/>
  <c r="E4" i="5"/>
  <c r="E3" i="5"/>
  <c r="C20" i="19" l="1"/>
  <c r="F9" i="10"/>
  <c r="G9" i="10" s="1"/>
  <c r="C15" i="17"/>
  <c r="F8" i="10"/>
  <c r="G8" i="10" s="1"/>
  <c r="C21" i="15"/>
  <c r="F7" i="10"/>
  <c r="G7" i="10" s="1"/>
  <c r="C22" i="14"/>
  <c r="C10" i="13"/>
  <c r="C13" i="12"/>
  <c r="C16" i="5"/>
  <c r="C17" i="5"/>
  <c r="F6" i="10" s="1"/>
  <c r="G6" i="10" s="1"/>
  <c r="C11" i="13" l="1"/>
  <c r="F4" i="10"/>
  <c r="G4" i="10" s="1"/>
  <c r="C14" i="12"/>
  <c r="F3" i="10"/>
  <c r="G3" i="10" s="1"/>
  <c r="C18" i="5"/>
  <c r="C12" i="10" l="1"/>
  <c r="C13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A687D7-BDA8-4A7F-9B05-467EFA3B3CC5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91BA1664-299A-4955-B350-890DC02ADC0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1B5BDD04-C05F-4AEC-9996-53010979EB9C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8B8F42C-C924-448C-8DF2-919E99C1BAE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C2AE6CDD-DA7B-44BD-B74D-8EBAE18208D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<sst xmlns="http://schemas.openxmlformats.org/spreadsheetml/2006/main" count="1556" uniqueCount="349">
  <si>
    <t>Type</t>
  </si>
  <si>
    <t>Category</t>
  </si>
  <si>
    <t>Priority</t>
  </si>
  <si>
    <t>Air Conditioning</t>
  </si>
  <si>
    <t>A/C Water Leakage</t>
  </si>
  <si>
    <t>High Cooling</t>
  </si>
  <si>
    <t>Low Cooling</t>
  </si>
  <si>
    <t>Noise</t>
  </si>
  <si>
    <t>Thermostat Not Working</t>
  </si>
  <si>
    <t>Comprosser Damage</t>
  </si>
  <si>
    <t>Diffuser Broken</t>
  </si>
  <si>
    <t>Motor Damage</t>
  </si>
  <si>
    <t>Carpentry</t>
  </si>
  <si>
    <t>Drawer Repair</t>
  </si>
  <si>
    <t>Lock Repair/Change</t>
  </si>
  <si>
    <t>Broken Acrylic</t>
  </si>
  <si>
    <t>Cash Counter</t>
  </si>
  <si>
    <t>Corner Guards</t>
  </si>
  <si>
    <t>Door Closure Repair</t>
  </si>
  <si>
    <t>Door Repair</t>
  </si>
  <si>
    <t>Drawer Lock Change</t>
  </si>
  <si>
    <t>Hanger Boxes</t>
  </si>
  <si>
    <t>Iron Table</t>
  </si>
  <si>
    <t>Jute Bag Holder Repair</t>
  </si>
  <si>
    <t>Pantry Cupboard</t>
  </si>
  <si>
    <t>Pantry Table</t>
  </si>
  <si>
    <t>Shoe Rack</t>
  </si>
  <si>
    <t>Staff Locker</t>
  </si>
  <si>
    <t>Wooden Doors</t>
  </si>
  <si>
    <t>Wooden Partition</t>
  </si>
  <si>
    <t>Wooden Shelf</t>
  </si>
  <si>
    <t>CC TV, Networking, Telephone &amp; PA System</t>
  </si>
  <si>
    <t>Biometric Cable issue</t>
  </si>
  <si>
    <t>Blank Screen</t>
  </si>
  <si>
    <t>Blurred Picture</t>
  </si>
  <si>
    <t>Camera Not Working</t>
  </si>
  <si>
    <t>DVR Not Working</t>
  </si>
  <si>
    <t>No Backup</t>
  </si>
  <si>
    <t>Unable To Page</t>
  </si>
  <si>
    <t>Verifone Cable Problem</t>
  </si>
  <si>
    <t>Biometric Not Working</t>
  </si>
  <si>
    <t>Additional Data Port Request</t>
  </si>
  <si>
    <t>Camera Position Change</t>
  </si>
  <si>
    <t>Intercom Not Working</t>
  </si>
  <si>
    <t>User ID/Password Block</t>
  </si>
  <si>
    <t>Electrical</t>
  </si>
  <si>
    <t>Bulb Flickering</t>
  </si>
  <si>
    <t>Burned Cable</t>
  </si>
  <si>
    <t>Earthing Issue</t>
  </si>
  <si>
    <t>Switch Broken/Not Working</t>
  </si>
  <si>
    <t>Faded Bulb</t>
  </si>
  <si>
    <t>Fused Bulb</t>
  </si>
  <si>
    <t>Additional Lighting</t>
  </si>
  <si>
    <t>Backlit Board Bulb Change</t>
  </si>
  <si>
    <t>Electrical Panel Board Service</t>
  </si>
  <si>
    <t>Spot Light Replacement</t>
  </si>
  <si>
    <t>Fire &amp; Safety</t>
  </si>
  <si>
    <t>Fire Alarm Panel Service</t>
  </si>
  <si>
    <t>Fire Extinguisher Refilling</t>
  </si>
  <si>
    <t>Emergency Lights</t>
  </si>
  <si>
    <t>Fire Hydrant System Service</t>
  </si>
  <si>
    <t>First Aid Kit</t>
  </si>
  <si>
    <t>Civil Defence Related Signages</t>
  </si>
  <si>
    <t>Gypsum Work</t>
  </si>
  <si>
    <t>Grid Ceiling Work</t>
  </si>
  <si>
    <t>Partition</t>
  </si>
  <si>
    <t>Masonery</t>
  </si>
  <si>
    <t>Block Work</t>
  </si>
  <si>
    <t>Concerete</t>
  </si>
  <si>
    <t>Tile Replacement</t>
  </si>
  <si>
    <t>Wall Repair</t>
  </si>
  <si>
    <t>Mechanical</t>
  </si>
  <si>
    <t>Generator Repair</t>
  </si>
  <si>
    <t>Rolling Shutter Repair</t>
  </si>
  <si>
    <t>Rolling Shutter Stuck</t>
  </si>
  <si>
    <t>Air Curtain</t>
  </si>
  <si>
    <t>Cargo Lift Not Working</t>
  </si>
  <si>
    <t>Cargo Lift Service</t>
  </si>
  <si>
    <t>Elevator Not Working</t>
  </si>
  <si>
    <t>Elevator Service</t>
  </si>
  <si>
    <t>Escalator Noise</t>
  </si>
  <si>
    <t>Escalator Not Working</t>
  </si>
  <si>
    <t>Escalator Service</t>
  </si>
  <si>
    <t>Sliding Door Repair</t>
  </si>
  <si>
    <t>Rolling Shutter Slot Repair</t>
  </si>
  <si>
    <t>Painting</t>
  </si>
  <si>
    <t>Parking Area Painting</t>
  </si>
  <si>
    <t>Spray Painting</t>
  </si>
  <si>
    <t>Wall Painting</t>
  </si>
  <si>
    <t>Pest Control</t>
  </si>
  <si>
    <t>Pest/Rodent Issue</t>
  </si>
  <si>
    <t>Service Issues</t>
  </si>
  <si>
    <t>Plumbing</t>
  </si>
  <si>
    <t>Broken Health Faucet</t>
  </si>
  <si>
    <t>Broken Tap</t>
  </si>
  <si>
    <t>Leakage Toilet</t>
  </si>
  <si>
    <t>Leakage Wash Basin</t>
  </si>
  <si>
    <t>Main Pipe Leakage</t>
  </si>
  <si>
    <t>Pump Repair</t>
  </si>
  <si>
    <t>Broken Wash Basin</t>
  </si>
  <si>
    <t>Broken WC</t>
  </si>
  <si>
    <t>Flush Repair</t>
  </si>
  <si>
    <t>Leakage Through Wall</t>
  </si>
  <si>
    <t>Security Systems</t>
  </si>
  <si>
    <t>Deactivation Pad</t>
  </si>
  <si>
    <t>Security Antenna</t>
  </si>
  <si>
    <t>Foot Fall counting</t>
  </si>
  <si>
    <t>Signage Repair &amp; Maintenance</t>
  </si>
  <si>
    <t>Inside Store</t>
  </si>
  <si>
    <t>Backlit Box Lights</t>
  </si>
  <si>
    <t>Electrical Supply</t>
  </si>
  <si>
    <t>LED</t>
  </si>
  <si>
    <t>Letters Fabrication</t>
  </si>
  <si>
    <t>Others (Signage)</t>
  </si>
  <si>
    <t>Steel/Metal &amp; Glass</t>
  </si>
  <si>
    <t>Broken Mirror</t>
  </si>
  <si>
    <t>Cash Counter Top Glass &amp; Back Table Glass</t>
  </si>
  <si>
    <t>Metal Door Repair</t>
  </si>
  <si>
    <t>Trolley Guard</t>
  </si>
  <si>
    <t>Hand Rail</t>
  </si>
  <si>
    <t>Motor Cage</t>
  </si>
  <si>
    <t>Pad Lock</t>
  </si>
  <si>
    <t>Parking Pole</t>
  </si>
  <si>
    <t>Skirting</t>
  </si>
  <si>
    <t>Trolley Bay</t>
  </si>
  <si>
    <t>Trolley Stopper</t>
  </si>
  <si>
    <t>UPS</t>
  </si>
  <si>
    <t>Low Backup Time</t>
  </si>
  <si>
    <t>UPS Not Working</t>
  </si>
  <si>
    <t>UV Protection</t>
  </si>
  <si>
    <t>Window Curtain</t>
  </si>
  <si>
    <t>24 Hours</t>
  </si>
  <si>
    <t>48 Hours</t>
  </si>
  <si>
    <t>168 Hours</t>
  </si>
  <si>
    <t>Emergency</t>
  </si>
  <si>
    <t>P1</t>
  </si>
  <si>
    <t>P2</t>
  </si>
  <si>
    <t>P3</t>
  </si>
  <si>
    <t>Single entry Rolling Shutter Repair</t>
  </si>
  <si>
    <t>Escalator repair (no Alternate access )</t>
  </si>
  <si>
    <t>PPM scheduled Vs completed</t>
  </si>
  <si>
    <t>Rolling Shutter Noice</t>
  </si>
  <si>
    <t>Power Failure (Short Circuite, Breaker Damage)</t>
  </si>
  <si>
    <t>Store/ Mall Facade Signage</t>
  </si>
  <si>
    <t xml:space="preserve">UPS Failure </t>
  </si>
  <si>
    <t>Tile Broken at the entrance</t>
  </si>
  <si>
    <t>Façade Glass Broken</t>
  </si>
  <si>
    <t>Immediate</t>
  </si>
  <si>
    <t>Performance Indicator</t>
  </si>
  <si>
    <t>Units of Measure</t>
  </si>
  <si>
    <t>Percentage</t>
  </si>
  <si>
    <t>Target</t>
  </si>
  <si>
    <t>Target Achieved</t>
  </si>
  <si>
    <t>Target Score</t>
  </si>
  <si>
    <t>Weight</t>
  </si>
  <si>
    <t>Target Weighted Score</t>
  </si>
  <si>
    <t>Score for the month</t>
  </si>
  <si>
    <t>Weighted score for the month</t>
  </si>
  <si>
    <t>Total Target Weighted score</t>
  </si>
  <si>
    <t>Total Weighted score for the month</t>
  </si>
  <si>
    <t>HVAC</t>
  </si>
  <si>
    <t>Total PPM Scheduled</t>
  </si>
  <si>
    <t>Total PPM Completed</t>
  </si>
  <si>
    <t>Total PPM Missed</t>
  </si>
  <si>
    <t>Total Calls Received</t>
  </si>
  <si>
    <t>Total Call Closed (TAT Breached)</t>
  </si>
  <si>
    <t>Total Call Closed (Within TAT)</t>
  </si>
  <si>
    <t>Call Closure % (Within TAT)</t>
  </si>
  <si>
    <t>Score of the Month</t>
  </si>
  <si>
    <t>Service Type</t>
  </si>
  <si>
    <t>PPM</t>
  </si>
  <si>
    <t>% PPM Completed</t>
  </si>
  <si>
    <t>CCTV &amp; Security System</t>
  </si>
  <si>
    <t>S. No.</t>
  </si>
  <si>
    <t>Balanced Scorecard Criteria</t>
  </si>
  <si>
    <t>Score for the Month</t>
  </si>
  <si>
    <t>Weighted Score for the Month</t>
  </si>
  <si>
    <t>Electrical, UPS</t>
  </si>
  <si>
    <t>Civil, Carpentry</t>
  </si>
  <si>
    <t>Total Target Weighted Score</t>
  </si>
  <si>
    <t>Total Weighted Score For the Month</t>
  </si>
  <si>
    <t>Other Carpentry Work / Repair</t>
  </si>
  <si>
    <t>Other Masonry Work / Repair</t>
  </si>
  <si>
    <t>Metal Door Repair / Trolley Guard</t>
  </si>
  <si>
    <t>Broken Mirror / Cash Counter Top Glass &amp; Back Table Glass</t>
  </si>
  <si>
    <t>Other Work</t>
  </si>
  <si>
    <t xml:space="preserve">Civil &amp; Carpentry </t>
  </si>
  <si>
    <t>Maximum Score</t>
  </si>
  <si>
    <t>Overall IFM- Monthly Performance</t>
  </si>
  <si>
    <t>Expecteced Performance for HVAC Services</t>
  </si>
  <si>
    <t>Performance for the month</t>
  </si>
  <si>
    <t>Expecteced Performance for Fire &amp; Safety Services</t>
  </si>
  <si>
    <t>Expecteced Performance for Mechanical Services</t>
  </si>
  <si>
    <t>Expecteced Performance for Electrical Services</t>
  </si>
  <si>
    <t>Expecteced Performance for CCTV &amp; Security System Services</t>
  </si>
  <si>
    <t>Expecteced Performance for Plumbing Services</t>
  </si>
  <si>
    <t>Other Signage work</t>
  </si>
  <si>
    <t>Faded Bulb / Fused Bulb</t>
  </si>
  <si>
    <t>Other Electrical Work</t>
  </si>
  <si>
    <t>Grid Ceiling / Partition Work</t>
  </si>
  <si>
    <t>Remarks</t>
  </si>
  <si>
    <t>Electrical  Performance Matrix</t>
  </si>
  <si>
    <t>Level 1</t>
  </si>
  <si>
    <t>Level 2</t>
  </si>
  <si>
    <t>24 - 48 Hours</t>
  </si>
  <si>
    <t>168 - 240 Hours</t>
  </si>
  <si>
    <t>Will be attended in given time. TAT will depends on the findings.</t>
  </si>
  <si>
    <t>Zahrani Remark</t>
  </si>
  <si>
    <t xml:space="preserve">Based on scheduled quarterly PPM </t>
  </si>
  <si>
    <t>Not in Scope of Work ( Proposal Submitted for AMC)</t>
  </si>
  <si>
    <t>Will be attended in given time. TAT will depends on material dependency</t>
  </si>
  <si>
    <t>incomplete</t>
  </si>
  <si>
    <t>48-72 hrs</t>
  </si>
  <si>
    <t>48 hrs</t>
  </si>
  <si>
    <t>Will be attended in given time. TAT will depends on material approval</t>
  </si>
  <si>
    <t>24-48 Hours</t>
  </si>
  <si>
    <t xml:space="preserve"> 48-72 Hours</t>
  </si>
  <si>
    <t>based on proposal</t>
  </si>
  <si>
    <t>IFM Monthly Performance Score Card - Sep'20 - Zahrani</t>
  </si>
  <si>
    <t>Average Performance</t>
  </si>
  <si>
    <t>IFM Monthly Performance Score Card - Sep'20 - Landmark</t>
  </si>
  <si>
    <t>Average Performance for HVAC Services</t>
  </si>
  <si>
    <t>HVAC Performance Matrix - Zahrani</t>
  </si>
  <si>
    <t>HVAC Performance Matrix - Landmark</t>
  </si>
  <si>
    <t>Fire &amp; Safety  Performance Matrix - Zahrani</t>
  </si>
  <si>
    <t>Fire &amp; Safety  Performance Matrix - Landmark</t>
  </si>
  <si>
    <t xml:space="preserve">Mechanical  Performance Matrix - Zahrani </t>
  </si>
  <si>
    <t>Mechanical  Performance Matrix - Landmark</t>
  </si>
  <si>
    <t>CCTV &amp; Security System.  Performance Matrix - Zahrani</t>
  </si>
  <si>
    <t>CCTV &amp; Security System.  Performance Matrix - Landmark</t>
  </si>
  <si>
    <t>Plumbing  Performance Matrix - Landmark</t>
  </si>
  <si>
    <t>Plumbing  Performance Matrix - Zahrani</t>
  </si>
  <si>
    <t>Civil &amp; Carpentry  Performance Matrix - Zahrani</t>
  </si>
  <si>
    <t>Expected Performance for HVAC Services</t>
  </si>
  <si>
    <t>Overall Expected Performance</t>
  </si>
  <si>
    <t>48 - 96 Hours</t>
  </si>
  <si>
    <t>96 - 168 Hours</t>
  </si>
  <si>
    <t>LA Remarks</t>
  </si>
  <si>
    <t>Call must be attented within 24 hrs. Corrective action can be initiated based on the findings.</t>
  </si>
  <si>
    <t>Call must be attented within 48 hrs. Corrective action can be initiated based on the findings.</t>
  </si>
  <si>
    <t>Depends on severity. For Eg: if it is about to fall and a threat to people then this call should be treated as emergency</t>
  </si>
  <si>
    <t>Monthly Review</t>
  </si>
  <si>
    <t>OK</t>
  </si>
  <si>
    <t>Must be replaced in 4 days max</t>
  </si>
  <si>
    <t>As per schedule</t>
  </si>
  <si>
    <t>Compliance issue .Must be treated as high priority</t>
  </si>
  <si>
    <t>Must be available always. Replinishment must be done before expiry/out of stock</t>
  </si>
  <si>
    <t>Based on severity.</t>
  </si>
  <si>
    <t>Must be treated as urgent. Also PPM must be carriedout periodically to avoid breakdown</t>
  </si>
  <si>
    <t>Mandatory requirement. PPM must be performed periodically to avoid breakdowns. Reports must be submitted as per schedule</t>
  </si>
  <si>
    <t>Must be treated as urgent</t>
  </si>
  <si>
    <t>Broken tiles at the entrance/pathways must be treated as urgent.</t>
  </si>
  <si>
    <t>Periodic servce as scheduled</t>
  </si>
  <si>
    <t>Must be treated as urgent if there is water leakage</t>
  </si>
  <si>
    <t>Not agreed</t>
  </si>
  <si>
    <t>NA</t>
  </si>
  <si>
    <t>Must be minimum 90-80% overall. Anything below 80-70% will be considered as average performance and below 70% will be considered as poor performance.</t>
  </si>
  <si>
    <t>Must be 95- 85% Minimum. Anything below 85% -75% will be treated as average performance and below 75%  will be treated as poor performance</t>
  </si>
  <si>
    <t>Must be 95-85% Minimum. Anything below  85% -75% will be treated as average performance and below 75%  will be treated as poor performance</t>
  </si>
  <si>
    <t>Must be 90-80% Minimum. Anything below 80% -70% will be treated as average performance and below 70%  will be treated as poor performance</t>
  </si>
  <si>
    <t>Must be 95-85% Minimum. Anything below 85% -75% will be treated as average performance and below 75%  will be treated as poor performance</t>
  </si>
  <si>
    <t>Must be 85-75% Minimum. Anything below 75% -65% will be treated as average performance and below 65%  will be treated as poor performance</t>
  </si>
  <si>
    <t xml:space="preserve">Zahrani Comments </t>
  </si>
  <si>
    <t xml:space="preserve">Okay </t>
  </si>
  <si>
    <t>P2 Calls As per Zahrani TAT</t>
  </si>
  <si>
    <t xml:space="preserve">L1 is accepted ,Since L2 is scattered area which will be attended 24 to 48 hours </t>
  </si>
  <si>
    <t xml:space="preserve">Accepted </t>
  </si>
  <si>
    <t xml:space="preserve">Accepted, based on material availablility </t>
  </si>
  <si>
    <t>Accepted</t>
  </si>
  <si>
    <t xml:space="preserve">Accepted , proposal Shall be submiited based on Monthly service reports </t>
  </si>
  <si>
    <t>Based on storemanager's request , which will be treated in priority</t>
  </si>
  <si>
    <t xml:space="preserve">AMC proposal shall be shared </t>
  </si>
  <si>
    <t>Based on spares availability</t>
  </si>
  <si>
    <t>As per Approved rate card</t>
  </si>
  <si>
    <t>80% to 75%</t>
  </si>
  <si>
    <t>75% to 65%</t>
  </si>
  <si>
    <t>Poor Performance</t>
  </si>
  <si>
    <t>Below 65%</t>
  </si>
  <si>
    <t xml:space="preserve">Please Note: Proposed Expected performance for 75% based on existing Sales Amount of MEP </t>
  </si>
  <si>
    <t>Poor Performance for HVAC Services</t>
  </si>
  <si>
    <t>85% to 80%</t>
  </si>
  <si>
    <t>75% to 70 %</t>
  </si>
  <si>
    <t>Below 70%</t>
  </si>
  <si>
    <t xml:space="preserve">Please Note: Proposed Expected performance for 85% based on existing Sales Amount of MEP </t>
  </si>
  <si>
    <t>Expected Performance for Fire &amp; Safety</t>
  </si>
  <si>
    <t>Average Performance for Fire &amp; Safety</t>
  </si>
  <si>
    <t>Poor Performance for Fire &amp; Safety</t>
  </si>
  <si>
    <t>Expected Performance for Mechanical</t>
  </si>
  <si>
    <t>Average Performance for Mechanical</t>
  </si>
  <si>
    <t>Poor Performance for Mechanical</t>
  </si>
  <si>
    <t>Expected Performance for  Electrical, UPS</t>
  </si>
  <si>
    <t>Average Performance for  Electrical, UPS</t>
  </si>
  <si>
    <t>Poor Performance for  Electrical, UPS</t>
  </si>
  <si>
    <t xml:space="preserve">Please Note: Proposed Expected performance for 80% based on existing Sales Amount of MEP </t>
  </si>
  <si>
    <t>Expected Performance for CCTV &amp; SS.</t>
  </si>
  <si>
    <t>Average Performance for CCTV &amp; SS.</t>
  </si>
  <si>
    <t>Poor Performance for CCTV &amp; SS.</t>
  </si>
  <si>
    <t>75 % to 70%</t>
  </si>
  <si>
    <t>Expected Performance for Plumbing</t>
  </si>
  <si>
    <t>Average Performance for Plumbing</t>
  </si>
  <si>
    <t>Poor Performance for Plumbing</t>
  </si>
  <si>
    <t>70% to 60 %</t>
  </si>
  <si>
    <t>Below 60%</t>
  </si>
  <si>
    <t>70% to 65%</t>
  </si>
  <si>
    <t>65% to 60%</t>
  </si>
  <si>
    <t xml:space="preserve">Please Note: Proposed Expected performance for 70% based on existing Sales Amount of MEP </t>
  </si>
  <si>
    <t>Expected Performance for Civil &amp; Carpentry</t>
  </si>
  <si>
    <t>Average Performance for Civil &amp; Carpentry</t>
  </si>
  <si>
    <t>Poor Performance for Civil &amp; Carpentry</t>
  </si>
  <si>
    <t>UPS Failure</t>
  </si>
  <si>
    <t xml:space="preserve">SLA Basis Below Points Need to be updated in the system </t>
  </si>
  <si>
    <t xml:space="preserve">New TAT as per L1 &amp; L2 Need to be updated in system </t>
  </si>
  <si>
    <t xml:space="preserve">Need to have a access to update the PPM schedule vs Completed details (HVAC , Electrical , Shutter </t>
  </si>
  <si>
    <t>IN priority , Only High, medium &amp; Low required , please replace schedule &amp; Urgent to Low &amp; High</t>
  </si>
  <si>
    <t>Zahrani team APP holder need to have option to mention the completion date which should reflect in the entire Data</t>
  </si>
  <si>
    <t>Complete Scorecard need to add in the dashboard as same as sheet 2</t>
  </si>
  <si>
    <t>Notificiation for below action required.</t>
  </si>
  <si>
    <t>a</t>
  </si>
  <si>
    <t xml:space="preserve">New calls arrival </t>
  </si>
  <si>
    <t xml:space="preserve">b </t>
  </si>
  <si>
    <t xml:space="preserve">Assigning the calls to supervisor and Zahrani team App Holder </t>
  </si>
  <si>
    <t xml:space="preserve">c </t>
  </si>
  <si>
    <t xml:space="preserve">Escalation Notifications for Mentioned Email &amp; App ids </t>
  </si>
  <si>
    <t>d</t>
  </si>
  <si>
    <t xml:space="preserve">Status changes Pushup notification to the Call requestor </t>
  </si>
  <si>
    <t xml:space="preserve">if closed status , Rating &amp; feedback Options should appear with popup type and also Reopen the calls option </t>
  </si>
  <si>
    <t xml:space="preserve">if hold / material Dependency status , Comments option should appear </t>
  </si>
  <si>
    <t xml:space="preserve">QR Code Asset tagging for all the equipment interface with this system </t>
  </si>
  <si>
    <t>Multiple emails adding option required in each level of escalations</t>
  </si>
  <si>
    <t xml:space="preserve">Concept wise Bussiness Head Access  for web portal </t>
  </si>
  <si>
    <t>Create the Scorecard Panel for each category such as HVAC , Fire &amp; Safety, mechanical,Electrical &amp; UPS, CCTV &amp; security system, Plumbing and Civil &amp; carpentry works</t>
  </si>
  <si>
    <t xml:space="preserve">Equation for scorecard preparation </t>
  </si>
  <si>
    <t>Steps</t>
  </si>
  <si>
    <t xml:space="preserve">Description </t>
  </si>
  <si>
    <t xml:space="preserve">Remarks </t>
  </si>
  <si>
    <t>Add Category type according to the performance indicator is same as our service category in our portal</t>
  </si>
  <si>
    <t xml:space="preserve">UNIT is in percentage </t>
  </si>
  <si>
    <r>
      <rPr>
        <b/>
        <sz val="11"/>
        <color theme="1"/>
        <rFont val="Calibri"/>
        <family val="2"/>
        <scheme val="minor"/>
      </rPr>
      <t>TARGET</t>
    </r>
    <r>
      <rPr>
        <sz val="11"/>
        <color theme="1"/>
        <rFont val="Calibri"/>
        <family val="2"/>
        <scheme val="minor"/>
      </rPr>
      <t xml:space="preserve"> must be same as mentioned in the scorecard as per the priority</t>
    </r>
  </si>
  <si>
    <r>
      <rPr>
        <b/>
        <sz val="11"/>
        <color theme="1"/>
        <rFont val="Calibri"/>
        <family val="2"/>
        <scheme val="minor"/>
      </rPr>
      <t xml:space="preserve">Target Score </t>
    </r>
    <r>
      <rPr>
        <sz val="11"/>
        <color theme="1"/>
        <rFont val="Calibri"/>
        <family val="2"/>
        <scheme val="minor"/>
      </rPr>
      <t>must be constant for each service category</t>
    </r>
  </si>
  <si>
    <r>
      <rPr>
        <b/>
        <sz val="11"/>
        <color theme="1"/>
        <rFont val="Calibri"/>
        <family val="2"/>
        <scheme val="minor"/>
      </rPr>
      <t>Weightage</t>
    </r>
    <r>
      <rPr>
        <sz val="11"/>
        <color theme="1"/>
        <rFont val="Calibri"/>
        <family val="2"/>
        <scheme val="minor"/>
      </rPr>
      <t xml:space="preserve"> also be constant as per importanace of calls </t>
    </r>
  </si>
  <si>
    <r>
      <t xml:space="preserve">Target Weighted Score </t>
    </r>
    <r>
      <rPr>
        <sz val="11"/>
        <color theme="1"/>
        <rFont val="Calibri"/>
        <family val="2"/>
        <scheme val="minor"/>
      </rPr>
      <t>also be constant which derived from (Target Score X weight)</t>
    </r>
  </si>
  <si>
    <t>ACHIEVED SCORE is dervied from ((SCORE OF MONTH x TARGET ) DIVIDED BY TARGET SCORE</t>
  </si>
  <si>
    <t xml:space="preserve">Score of Month for Example </t>
  </si>
  <si>
    <t xml:space="preserve">Score of month is Call closure percentage X Target Score </t>
  </si>
  <si>
    <t>Total Target score is 5 as constant</t>
  </si>
  <si>
    <t>Total weighted score of month is SUM OF WEIGHTED SCORE OF MONTH</t>
  </si>
  <si>
    <t>Weighted Score of Month is derived from( Weight MULTIPLY WITH score of a month</t>
  </si>
  <si>
    <t>performace of month is (Total weighted score of month divided by Target score</t>
  </si>
  <si>
    <t xml:space="preserve">Hope score card summary can be understandable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</si>
</sst>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name val="Trebuchet MS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u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>
      <alignment vertical="top"/>
    </xf>
    <xf numFmtId="9" fontId="2" fillId="0" borderId="0" applyFont="0" applyFill="0" applyBorder="0" applyAlignment="0" applyProtection="0"/>
    <xf numFmtId="0" fontId="7" fillId="0" borderId="0"/>
  </cellStyleXfs>
  <cellXfs count="356">
    <xf numFmtId="0" fontId="0" fillId="0" borderId="0" xfId="0"/>
    <xf numFmtId="0" fontId="1" fillId="0" borderId="1" xfId="1" applyBorder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top"/>
    </xf>
    <xf numFmtId="0" fontId="0" fillId="0" borderId="1" xfId="0" applyBorder="1" applyAlignment="1">
      <alignment horizontal="center" vertical="center"/>
    </xf>
    <xf numFmtId="0" fontId="1" fillId="0" borderId="1" xfId="1" applyFill="1" applyBorder="1">
      <alignment vertical="top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9" fontId="0" fillId="0" borderId="0" xfId="2" applyFont="1" applyAlignment="1">
      <alignment horizontal="center" vertical="top"/>
    </xf>
    <xf numFmtId="0" fontId="5" fillId="0" borderId="1" xfId="1" applyFont="1" applyBorder="1">
      <alignment vertical="top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9" fontId="0" fillId="0" borderId="1" xfId="2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>
      <alignment vertical="top"/>
    </xf>
    <xf numFmtId="0" fontId="5" fillId="0" borderId="1" xfId="1" applyFont="1" applyFill="1" applyBorder="1" applyAlignment="1">
      <alignment vertical="top" wrapText="1"/>
    </xf>
    <xf numFmtId="0" fontId="7" fillId="0" borderId="1" xfId="1" applyFont="1" applyFill="1" applyBorder="1">
      <alignment vertical="top"/>
    </xf>
    <xf numFmtId="0" fontId="7" fillId="0" borderId="1" xfId="0" applyFont="1" applyFill="1" applyBorder="1" applyAlignment="1">
      <alignment vertical="top"/>
    </xf>
    <xf numFmtId="0" fontId="7" fillId="0" borderId="0" xfId="3" applyAlignment="1">
      <alignment vertical="top"/>
    </xf>
    <xf numFmtId="0" fontId="7" fillId="0" borderId="1" xfId="3" applyFill="1" applyBorder="1" applyAlignment="1">
      <alignment vertical="top"/>
    </xf>
    <xf numFmtId="0" fontId="7" fillId="0" borderId="21" xfId="3" applyFill="1" applyBorder="1" applyAlignment="1">
      <alignment vertical="center"/>
    </xf>
    <xf numFmtId="0" fontId="7" fillId="0" borderId="16" xfId="3" applyFill="1" applyBorder="1" applyAlignment="1">
      <alignment vertical="top"/>
    </xf>
    <xf numFmtId="0" fontId="7" fillId="0" borderId="0" xfId="3" applyAlignment="1">
      <alignment horizontal="center" vertical="top"/>
    </xf>
    <xf numFmtId="0" fontId="7" fillId="0" borderId="0" xfId="3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3" fillId="0" borderId="16" xfId="3" applyFont="1" applyFill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1" applyFont="1" applyBorder="1">
      <alignment vertical="top"/>
    </xf>
    <xf numFmtId="0" fontId="7" fillId="0" borderId="1" xfId="0" applyFont="1" applyBorder="1" applyAlignment="1">
      <alignment vertical="top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9" fillId="8" borderId="4" xfId="0" applyFont="1" applyFill="1" applyBorder="1"/>
    <xf numFmtId="0" fontId="0" fillId="8" borderId="4" xfId="0" applyFill="1" applyBorder="1" applyAlignment="1">
      <alignment horizontal="center" vertical="center"/>
    </xf>
    <xf numFmtId="9" fontId="0" fillId="8" borderId="4" xfId="2" applyFont="1" applyFill="1" applyBorder="1" applyAlignment="1">
      <alignment horizontal="center" vertical="center"/>
    </xf>
    <xf numFmtId="2" fontId="0" fillId="8" borderId="28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2" fontId="0" fillId="8" borderId="22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/>
    <xf numFmtId="0" fontId="0" fillId="8" borderId="16" xfId="0" applyFill="1" applyBorder="1" applyAlignment="1">
      <alignment horizontal="center" vertical="center"/>
    </xf>
    <xf numFmtId="9" fontId="0" fillId="8" borderId="16" xfId="2" applyFont="1" applyFill="1" applyBorder="1" applyAlignment="1">
      <alignment horizontal="center" vertical="center"/>
    </xf>
    <xf numFmtId="2" fontId="0" fillId="8" borderId="16" xfId="0" applyNumberFormat="1" applyFill="1" applyBorder="1" applyAlignment="1">
      <alignment horizontal="center" vertical="center"/>
    </xf>
    <xf numFmtId="2" fontId="0" fillId="8" borderId="17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 wrapText="1"/>
    </xf>
    <xf numFmtId="0" fontId="6" fillId="8" borderId="14" xfId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1" fillId="8" borderId="4" xfId="1" applyFill="1" applyBorder="1">
      <alignment vertical="top"/>
    </xf>
    <xf numFmtId="9" fontId="5" fillId="8" borderId="4" xfId="2" applyFont="1" applyFill="1" applyBorder="1" applyAlignment="1">
      <alignment vertical="top"/>
    </xf>
    <xf numFmtId="9" fontId="1" fillId="8" borderId="4" xfId="2" applyFont="1" applyFill="1" applyBorder="1" applyAlignment="1">
      <alignment horizontal="center" vertical="top"/>
    </xf>
    <xf numFmtId="9" fontId="1" fillId="8" borderId="4" xfId="2" applyFont="1" applyFill="1" applyBorder="1" applyAlignment="1">
      <alignment horizontal="center" vertical="center"/>
    </xf>
    <xf numFmtId="0" fontId="1" fillId="8" borderId="4" xfId="1" applyFill="1" applyBorder="1" applyAlignment="1">
      <alignment horizontal="center" vertical="center"/>
    </xf>
    <xf numFmtId="0" fontId="1" fillId="8" borderId="4" xfId="1" applyFill="1" applyBorder="1" applyAlignment="1">
      <alignment horizontal="center" vertical="top"/>
    </xf>
    <xf numFmtId="2" fontId="1" fillId="8" borderId="4" xfId="1" applyNumberFormat="1" applyFill="1" applyBorder="1" applyAlignment="1">
      <alignment horizontal="center" vertical="top"/>
    </xf>
    <xf numFmtId="0" fontId="1" fillId="8" borderId="1" xfId="1" applyFill="1" applyBorder="1">
      <alignment vertical="top"/>
    </xf>
    <xf numFmtId="9" fontId="5" fillId="8" borderId="1" xfId="2" applyFont="1" applyFill="1" applyBorder="1" applyAlignment="1">
      <alignment vertical="top"/>
    </xf>
    <xf numFmtId="9" fontId="1" fillId="8" borderId="1" xfId="2" applyFont="1" applyFill="1" applyBorder="1" applyAlignment="1">
      <alignment horizontal="center" vertical="top"/>
    </xf>
    <xf numFmtId="9" fontId="1" fillId="8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top"/>
    </xf>
    <xf numFmtId="2" fontId="1" fillId="8" borderId="1" xfId="1" applyNumberFormat="1" applyFill="1" applyBorder="1" applyAlignment="1">
      <alignment horizontal="center" vertical="top"/>
    </xf>
    <xf numFmtId="9" fontId="1" fillId="8" borderId="1" xfId="2" applyNumberFormat="1" applyFont="1" applyFill="1" applyBorder="1" applyAlignment="1">
      <alignment horizontal="center" vertical="top"/>
    </xf>
    <xf numFmtId="1" fontId="0" fillId="8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top"/>
    </xf>
    <xf numFmtId="9" fontId="0" fillId="8" borderId="0" xfId="0" applyNumberFormat="1" applyFill="1" applyAlignment="1">
      <alignment horizontal="center" vertical="top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top"/>
    </xf>
    <xf numFmtId="0" fontId="6" fillId="8" borderId="16" xfId="1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1" fontId="0" fillId="8" borderId="1" xfId="0" applyNumberFormat="1" applyFill="1" applyBorder="1" applyAlignment="1">
      <alignment vertical="top"/>
    </xf>
    <xf numFmtId="0" fontId="0" fillId="8" borderId="1" xfId="0" applyFill="1" applyBorder="1" applyAlignment="1">
      <alignment vertical="top"/>
    </xf>
    <xf numFmtId="9" fontId="0" fillId="8" borderId="1" xfId="2" applyFont="1" applyFill="1" applyBorder="1" applyAlignment="1">
      <alignment vertical="top"/>
    </xf>
    <xf numFmtId="0" fontId="3" fillId="8" borderId="12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5" fillId="8" borderId="4" xfId="1" applyFont="1" applyFill="1" applyBorder="1">
      <alignment vertical="top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" fontId="1" fillId="8" borderId="1" xfId="1" applyNumberFormat="1" applyFill="1" applyBorder="1" applyAlignment="1">
      <alignment horizontal="center" vertical="center"/>
    </xf>
    <xf numFmtId="164" fontId="1" fillId="8" borderId="1" xfId="2" applyNumberFormat="1" applyFont="1" applyFill="1" applyBorder="1" applyAlignment="1">
      <alignment horizontal="center" vertical="top"/>
    </xf>
    <xf numFmtId="165" fontId="1" fillId="8" borderId="1" xfId="1" applyNumberFormat="1" applyFill="1" applyBorder="1" applyAlignment="1">
      <alignment horizontal="center" vertical="top"/>
    </xf>
    <xf numFmtId="0" fontId="7" fillId="8" borderId="1" xfId="1" applyFont="1" applyFill="1" applyBorder="1">
      <alignment vertical="top"/>
    </xf>
    <xf numFmtId="0" fontId="7" fillId="8" borderId="0" xfId="0" applyFont="1" applyFill="1" applyAlignment="1">
      <alignment vertical="top"/>
    </xf>
    <xf numFmtId="0" fontId="5" fillId="8" borderId="1" xfId="1" applyFont="1" applyFill="1" applyBorder="1">
      <alignment vertical="top"/>
    </xf>
    <xf numFmtId="1" fontId="1" fillId="8" borderId="4" xfId="1" applyNumberFormat="1" applyFill="1" applyBorder="1" applyAlignment="1">
      <alignment horizontal="center" vertical="center"/>
    </xf>
    <xf numFmtId="9" fontId="1" fillId="8" borderId="4" xfId="2" applyNumberFormat="1" applyFont="1" applyFill="1" applyBorder="1" applyAlignment="1">
      <alignment horizontal="center" vertical="top"/>
    </xf>
    <xf numFmtId="165" fontId="1" fillId="8" borderId="4" xfId="1" applyNumberFormat="1" applyFill="1" applyBorder="1" applyAlignment="1">
      <alignment horizontal="center" vertical="top"/>
    </xf>
    <xf numFmtId="9" fontId="0" fillId="8" borderId="0" xfId="2" applyFont="1" applyFill="1" applyAlignment="1">
      <alignment horizontal="center" vertical="top"/>
    </xf>
    <xf numFmtId="164" fontId="1" fillId="8" borderId="4" xfId="2" applyNumberFormat="1" applyFont="1" applyFill="1" applyBorder="1" applyAlignment="1">
      <alignment horizontal="center" vertical="top"/>
    </xf>
    <xf numFmtId="9" fontId="14" fillId="8" borderId="1" xfId="2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6" fillId="9" borderId="14" xfId="1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1" fillId="9" borderId="4" xfId="1" applyFill="1" applyBorder="1">
      <alignment vertical="top"/>
    </xf>
    <xf numFmtId="9" fontId="1" fillId="9" borderId="4" xfId="2" applyFont="1" applyFill="1" applyBorder="1" applyAlignment="1">
      <alignment vertical="top"/>
    </xf>
    <xf numFmtId="9" fontId="1" fillId="9" borderId="4" xfId="2" applyFont="1" applyFill="1" applyBorder="1" applyAlignment="1">
      <alignment horizontal="center" vertical="top"/>
    </xf>
    <xf numFmtId="9" fontId="1" fillId="9" borderId="4" xfId="2" applyFont="1" applyFill="1" applyBorder="1" applyAlignment="1">
      <alignment horizontal="center" vertical="center"/>
    </xf>
    <xf numFmtId="0" fontId="1" fillId="9" borderId="4" xfId="1" applyFill="1" applyBorder="1" applyAlignment="1">
      <alignment horizontal="center" vertical="center"/>
    </xf>
    <xf numFmtId="0" fontId="1" fillId="9" borderId="4" xfId="1" applyFill="1" applyBorder="1" applyAlignment="1">
      <alignment horizontal="center" vertical="top"/>
    </xf>
    <xf numFmtId="2" fontId="1" fillId="9" borderId="4" xfId="1" applyNumberFormat="1" applyFill="1" applyBorder="1" applyAlignment="1">
      <alignment horizontal="center" vertical="top"/>
    </xf>
    <xf numFmtId="0" fontId="0" fillId="9" borderId="4" xfId="0" applyFill="1" applyBorder="1" applyAlignment="1">
      <alignment horizontal="center" vertical="center"/>
    </xf>
    <xf numFmtId="0" fontId="1" fillId="9" borderId="1" xfId="1" applyFill="1" applyBorder="1">
      <alignment vertical="top"/>
    </xf>
    <xf numFmtId="9" fontId="1" fillId="9" borderId="1" xfId="2" applyFont="1" applyFill="1" applyBorder="1" applyAlignment="1">
      <alignment vertical="top"/>
    </xf>
    <xf numFmtId="9" fontId="1" fillId="9" borderId="1" xfId="2" applyFont="1" applyFill="1" applyBorder="1" applyAlignment="1">
      <alignment horizontal="center" vertical="top"/>
    </xf>
    <xf numFmtId="9" fontId="1" fillId="9" borderId="1" xfId="2" applyFont="1" applyFill="1" applyBorder="1" applyAlignment="1">
      <alignment horizontal="center" vertical="center"/>
    </xf>
    <xf numFmtId="0" fontId="1" fillId="9" borderId="1" xfId="1" applyFill="1" applyBorder="1" applyAlignment="1">
      <alignment horizontal="center" vertical="center"/>
    </xf>
    <xf numFmtId="0" fontId="1" fillId="9" borderId="1" xfId="1" applyFill="1" applyBorder="1" applyAlignment="1">
      <alignment horizontal="center" vertical="top"/>
    </xf>
    <xf numFmtId="2" fontId="1" fillId="9" borderId="1" xfId="1" applyNumberForma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top"/>
    </xf>
    <xf numFmtId="9" fontId="0" fillId="9" borderId="0" xfId="0" applyNumberFormat="1" applyFill="1" applyAlignment="1">
      <alignment horizontal="center" vertical="top"/>
    </xf>
    <xf numFmtId="0" fontId="0" fillId="9" borderId="0" xfId="0" applyFill="1" applyAlignment="1">
      <alignment horizontal="center" vertical="center"/>
    </xf>
    <xf numFmtId="9" fontId="0" fillId="9" borderId="1" xfId="2" applyFont="1" applyFill="1" applyBorder="1" applyAlignment="1">
      <alignment horizontal="center" vertical="center"/>
    </xf>
    <xf numFmtId="0" fontId="0" fillId="9" borderId="0" xfId="0" applyFill="1" applyAlignment="1">
      <alignment vertical="top"/>
    </xf>
    <xf numFmtId="0" fontId="0" fillId="9" borderId="27" xfId="0" applyFill="1" applyBorder="1" applyAlignment="1">
      <alignment horizontal="center" vertical="center"/>
    </xf>
    <xf numFmtId="0" fontId="9" fillId="9" borderId="4" xfId="0" applyFont="1" applyFill="1" applyBorder="1"/>
    <xf numFmtId="9" fontId="0" fillId="9" borderId="4" xfId="2" applyFont="1" applyFill="1" applyBorder="1" applyAlignment="1">
      <alignment horizontal="center" vertical="center"/>
    </xf>
    <xf numFmtId="2" fontId="0" fillId="9" borderId="28" xfId="0" applyNumberForma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" xfId="0" applyFill="1" applyBorder="1"/>
    <xf numFmtId="2" fontId="0" fillId="9" borderId="22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6" xfId="0" applyFill="1" applyBorder="1"/>
    <xf numFmtId="0" fontId="0" fillId="9" borderId="16" xfId="0" applyFill="1" applyBorder="1" applyAlignment="1">
      <alignment horizontal="center" vertical="center"/>
    </xf>
    <xf numFmtId="9" fontId="0" fillId="9" borderId="16" xfId="2" applyFont="1" applyFill="1" applyBorder="1" applyAlignment="1">
      <alignment horizontal="center" vertical="center"/>
    </xf>
    <xf numFmtId="2" fontId="0" fillId="9" borderId="16" xfId="0" applyNumberFormat="1" applyFill="1" applyBorder="1" applyAlignment="1">
      <alignment horizontal="center" vertical="center"/>
    </xf>
    <xf numFmtId="2" fontId="0" fillId="9" borderId="17" xfId="0" applyNumberForma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" fontId="1" fillId="9" borderId="4" xfId="1" applyNumberFormat="1" applyFill="1" applyBorder="1" applyAlignment="1">
      <alignment horizontal="center" vertical="center"/>
    </xf>
    <xf numFmtId="165" fontId="1" fillId="9" borderId="4" xfId="1" applyNumberFormat="1" applyFill="1" applyBorder="1" applyAlignment="1">
      <alignment horizontal="center" vertical="top"/>
    </xf>
    <xf numFmtId="1" fontId="1" fillId="9" borderId="1" xfId="1" applyNumberFormat="1" applyFill="1" applyBorder="1" applyAlignment="1">
      <alignment horizontal="center" vertical="center"/>
    </xf>
    <xf numFmtId="164" fontId="1" fillId="9" borderId="1" xfId="2" applyNumberFormat="1" applyFont="1" applyFill="1" applyBorder="1" applyAlignment="1">
      <alignment horizontal="center" vertical="top"/>
    </xf>
    <xf numFmtId="165" fontId="1" fillId="9" borderId="1" xfId="1" applyNumberFormat="1" applyFill="1" applyBorder="1" applyAlignment="1">
      <alignment horizontal="center" vertical="top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6" fillId="9" borderId="1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7" fillId="9" borderId="1" xfId="1" applyFont="1" applyFill="1" applyBorder="1">
      <alignment vertical="top"/>
    </xf>
    <xf numFmtId="0" fontId="7" fillId="9" borderId="0" xfId="0" applyFont="1" applyFill="1" applyAlignment="1">
      <alignment vertical="top"/>
    </xf>
    <xf numFmtId="0" fontId="3" fillId="9" borderId="12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1" fontId="0" fillId="9" borderId="1" xfId="0" applyNumberFormat="1" applyFill="1" applyBorder="1" applyAlignment="1">
      <alignment vertical="top"/>
    </xf>
    <xf numFmtId="0" fontId="0" fillId="9" borderId="1" xfId="0" applyFill="1" applyBorder="1" applyAlignment="1">
      <alignment vertical="top"/>
    </xf>
    <xf numFmtId="9" fontId="0" fillId="9" borderId="1" xfId="2" applyFont="1" applyFill="1" applyBorder="1" applyAlignment="1">
      <alignment vertical="top"/>
    </xf>
    <xf numFmtId="0" fontId="3" fillId="9" borderId="18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 wrapText="1"/>
    </xf>
    <xf numFmtId="2" fontId="0" fillId="8" borderId="30" xfId="0" applyNumberFormat="1" applyFill="1" applyBorder="1" applyAlignment="1">
      <alignment horizontal="center" vertical="center"/>
    </xf>
    <xf numFmtId="0" fontId="0" fillId="8" borderId="0" xfId="0" applyFill="1" applyBorder="1"/>
    <xf numFmtId="0" fontId="0" fillId="8" borderId="30" xfId="0" applyFill="1" applyBorder="1"/>
    <xf numFmtId="0" fontId="0" fillId="8" borderId="29" xfId="0" applyFill="1" applyBorder="1"/>
    <xf numFmtId="9" fontId="0" fillId="8" borderId="0" xfId="0" applyNumberFormat="1" applyFill="1" applyBorder="1"/>
    <xf numFmtId="0" fontId="0" fillId="8" borderId="34" xfId="0" applyFill="1" applyBorder="1"/>
    <xf numFmtId="0" fontId="0" fillId="8" borderId="35" xfId="0" applyFill="1" applyBorder="1"/>
    <xf numFmtId="0" fontId="0" fillId="9" borderId="0" xfId="0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0" xfId="0" applyNumberFormat="1" applyFill="1" applyBorder="1" applyAlignment="1">
      <alignment horizontal="center" vertical="center"/>
    </xf>
    <xf numFmtId="0" fontId="0" fillId="9" borderId="0" xfId="0" applyFill="1" applyBorder="1"/>
    <xf numFmtId="0" fontId="0" fillId="9" borderId="30" xfId="0" applyFill="1" applyBorder="1"/>
    <xf numFmtId="0" fontId="0" fillId="9" borderId="29" xfId="0" applyFill="1" applyBorder="1"/>
    <xf numFmtId="0" fontId="0" fillId="9" borderId="34" xfId="0" applyFill="1" applyBorder="1"/>
    <xf numFmtId="0" fontId="0" fillId="9" borderId="35" xfId="0" applyFill="1" applyBorder="1"/>
    <xf numFmtId="0" fontId="7" fillId="0" borderId="36" xfId="3" applyBorder="1" applyAlignment="1">
      <alignment horizontal="center" vertical="center" wrapText="1"/>
    </xf>
    <xf numFmtId="0" fontId="7" fillId="0" borderId="32" xfId="3" applyBorder="1" applyAlignment="1">
      <alignment vertical="top"/>
    </xf>
    <xf numFmtId="0" fontId="7" fillId="0" borderId="37" xfId="3" applyBorder="1" applyAlignment="1">
      <alignment vertical="top"/>
    </xf>
    <xf numFmtId="0" fontId="10" fillId="3" borderId="1" xfId="3" applyFont="1" applyFill="1" applyBorder="1" applyAlignment="1">
      <alignment vertical="top"/>
    </xf>
    <xf numFmtId="0" fontId="12" fillId="4" borderId="1" xfId="3" applyFont="1" applyFill="1" applyBorder="1" applyAlignment="1">
      <alignment horizontal="center" vertical="center"/>
    </xf>
    <xf numFmtId="0" fontId="12" fillId="5" borderId="1" xfId="3" applyFont="1" applyFill="1" applyBorder="1" applyAlignment="1">
      <alignment horizontal="center" vertical="center"/>
    </xf>
    <xf numFmtId="0" fontId="12" fillId="6" borderId="1" xfId="3" applyFont="1" applyFill="1" applyBorder="1" applyAlignment="1">
      <alignment horizontal="center" vertical="center"/>
    </xf>
    <xf numFmtId="0" fontId="12" fillId="7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horizontal="center" vertical="center"/>
    </xf>
    <xf numFmtId="0" fontId="7" fillId="0" borderId="10" xfId="3" applyBorder="1" applyAlignment="1">
      <alignment vertical="top"/>
    </xf>
    <xf numFmtId="0" fontId="7" fillId="0" borderId="8" xfId="3" applyBorder="1" applyAlignment="1">
      <alignment vertical="top"/>
    </xf>
    <xf numFmtId="0" fontId="10" fillId="3" borderId="21" xfId="3" applyFont="1" applyFill="1" applyBorder="1" applyAlignment="1">
      <alignment horizontal="center" vertical="center" wrapText="1"/>
    </xf>
    <xf numFmtId="9" fontId="3" fillId="9" borderId="1" xfId="2" applyFont="1" applyFill="1" applyBorder="1" applyAlignment="1">
      <alignment horizontal="center" vertical="center"/>
    </xf>
    <xf numFmtId="9" fontId="14" fillId="9" borderId="1" xfId="2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6" fillId="0" borderId="1" xfId="3" applyFont="1" applyFill="1" applyBorder="1" applyAlignment="1">
      <alignment vertical="top" wrapText="1"/>
    </xf>
    <xf numFmtId="0" fontId="16" fillId="0" borderId="1" xfId="3" applyFont="1" applyFill="1" applyBorder="1" applyAlignment="1">
      <alignment vertical="top"/>
    </xf>
    <xf numFmtId="0" fontId="17" fillId="0" borderId="1" xfId="3" applyFont="1" applyFill="1" applyBorder="1" applyAlignment="1">
      <alignment vertical="top"/>
    </xf>
    <xf numFmtId="0" fontId="17" fillId="0" borderId="1" xfId="3" applyFont="1" applyFill="1" applyBorder="1" applyAlignment="1">
      <alignment vertical="top" wrapText="1"/>
    </xf>
    <xf numFmtId="0" fontId="16" fillId="0" borderId="16" xfId="3" applyFont="1" applyFill="1" applyBorder="1" applyAlignment="1">
      <alignment vertical="top"/>
    </xf>
    <xf numFmtId="0" fontId="7" fillId="0" borderId="38" xfId="3" applyBorder="1" applyAlignment="1">
      <alignment vertical="top"/>
    </xf>
    <xf numFmtId="0" fontId="7" fillId="0" borderId="7" xfId="3" applyBorder="1" applyAlignment="1">
      <alignment vertical="top"/>
    </xf>
    <xf numFmtId="0" fontId="7" fillId="0" borderId="7" xfId="3" applyBorder="1" applyAlignment="1">
      <alignment horizontal="center" vertical="top"/>
    </xf>
    <xf numFmtId="0" fontId="7" fillId="0" borderId="7" xfId="3" applyFill="1" applyBorder="1" applyAlignment="1">
      <alignment vertical="top"/>
    </xf>
    <xf numFmtId="0" fontId="7" fillId="0" borderId="39" xfId="3" applyBorder="1" applyAlignment="1">
      <alignment vertical="top"/>
    </xf>
    <xf numFmtId="0" fontId="7" fillId="0" borderId="41" xfId="3" applyBorder="1" applyAlignment="1">
      <alignment vertical="top"/>
    </xf>
    <xf numFmtId="0" fontId="16" fillId="0" borderId="41" xfId="3" applyFont="1" applyFill="1" applyBorder="1" applyAlignment="1">
      <alignment vertical="top" wrapText="1"/>
    </xf>
    <xf numFmtId="0" fontId="16" fillId="0" borderId="41" xfId="3" applyFont="1" applyFill="1" applyBorder="1" applyAlignment="1">
      <alignment vertical="top"/>
    </xf>
    <xf numFmtId="0" fontId="7" fillId="0" borderId="41" xfId="3" applyBorder="1" applyAlignment="1">
      <alignment vertical="top" wrapText="1"/>
    </xf>
    <xf numFmtId="0" fontId="7" fillId="0" borderId="42" xfId="3" applyBorder="1" applyAlignment="1">
      <alignment vertical="top"/>
    </xf>
    <xf numFmtId="0" fontId="7" fillId="10" borderId="40" xfId="3" applyFill="1" applyBorder="1" applyAlignment="1">
      <alignment vertical="top"/>
    </xf>
    <xf numFmtId="9" fontId="5" fillId="8" borderId="4" xfId="2" applyFont="1" applyFill="1" applyBorder="1" applyAlignment="1">
      <alignment horizontal="center" vertical="top"/>
    </xf>
    <xf numFmtId="9" fontId="5" fillId="8" borderId="1" xfId="2" applyFont="1" applyFill="1" applyBorder="1" applyAlignment="1">
      <alignment horizontal="center" vertical="top"/>
    </xf>
    <xf numFmtId="9" fontId="14" fillId="4" borderId="0" xfId="2" applyFont="1" applyFill="1" applyBorder="1" applyAlignment="1">
      <alignment horizontal="center" vertical="center"/>
    </xf>
    <xf numFmtId="9" fontId="0" fillId="4" borderId="0" xfId="0" applyNumberFormat="1" applyFill="1" applyBorder="1"/>
    <xf numFmtId="0" fontId="7" fillId="0" borderId="0" xfId="3" applyAlignment="1">
      <alignment vertical="top" wrapText="1"/>
    </xf>
    <xf numFmtId="0" fontId="7" fillId="0" borderId="0" xfId="3" applyAlignment="1">
      <alignment horizontal="left" vertical="top"/>
    </xf>
    <xf numFmtId="9" fontId="0" fillId="6" borderId="34" xfId="0" applyNumberFormat="1" applyFill="1" applyBorder="1"/>
    <xf numFmtId="0" fontId="8" fillId="0" borderId="0" xfId="0" applyFont="1"/>
    <xf numFmtId="9" fontId="14" fillId="6" borderId="1" xfId="2" applyFont="1" applyFill="1" applyBorder="1" applyAlignment="1">
      <alignment horizontal="center" vertical="center"/>
    </xf>
    <xf numFmtId="0" fontId="1" fillId="8" borderId="1" xfId="1" applyFont="1" applyFill="1" applyBorder="1">
      <alignment vertical="top"/>
    </xf>
    <xf numFmtId="0" fontId="1" fillId="8" borderId="1" xfId="1" applyFont="1" applyFill="1" applyBorder="1" applyAlignment="1">
      <alignment vertical="top" wrapText="1"/>
    </xf>
    <xf numFmtId="0" fontId="1" fillId="0" borderId="1" xfId="1" applyFont="1" applyFill="1" applyBorder="1">
      <alignment vertical="top"/>
    </xf>
    <xf numFmtId="9" fontId="5" fillId="8" borderId="1" xfId="2" applyFont="1" applyFill="1" applyBorder="1" applyAlignment="1">
      <alignment vertical="center"/>
    </xf>
    <xf numFmtId="164" fontId="1" fillId="8" borderId="1" xfId="2" applyNumberFormat="1" applyFont="1" applyFill="1" applyBorder="1" applyAlignment="1">
      <alignment horizontal="center" vertical="center"/>
    </xf>
    <xf numFmtId="165" fontId="1" fillId="8" borderId="1" xfId="1" applyNumberFormat="1" applyFill="1" applyBorder="1" applyAlignment="1">
      <alignment horizontal="center" vertical="center"/>
    </xf>
    <xf numFmtId="2" fontId="1" fillId="8" borderId="1" xfId="1" applyNumberFormat="1" applyFill="1" applyBorder="1" applyAlignment="1">
      <alignment horizontal="center" vertical="center"/>
    </xf>
    <xf numFmtId="0" fontId="1" fillId="0" borderId="1" xfId="1" applyFont="1" applyBorder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7" fillId="0" borderId="21" xfId="3" applyFill="1" applyBorder="1" applyAlignment="1">
      <alignment vertical="center"/>
    </xf>
    <xf numFmtId="0" fontId="7" fillId="0" borderId="23" xfId="3" applyFill="1" applyBorder="1" applyAlignment="1">
      <alignment vertical="center"/>
    </xf>
    <xf numFmtId="0" fontId="7" fillId="0" borderId="21" xfId="3" applyFill="1" applyBorder="1" applyAlignment="1">
      <alignment horizontal="center" vertical="center" wrapText="1"/>
    </xf>
    <xf numFmtId="0" fontId="11" fillId="0" borderId="8" xfId="3" applyFont="1" applyBorder="1" applyAlignment="1">
      <alignment horizontal="center" vertical="center"/>
    </xf>
    <xf numFmtId="0" fontId="11" fillId="0" borderId="31" xfId="3" applyFont="1" applyBorder="1" applyAlignment="1">
      <alignment horizontal="center" vertical="center"/>
    </xf>
    <xf numFmtId="0" fontId="11" fillId="0" borderId="32" xfId="3" applyFont="1" applyBorder="1" applyAlignment="1">
      <alignment horizontal="center" vertical="center"/>
    </xf>
    <xf numFmtId="0" fontId="11" fillId="0" borderId="33" xfId="3" applyFont="1" applyBorder="1" applyAlignment="1">
      <alignment horizontal="center" vertical="center"/>
    </xf>
    <xf numFmtId="0" fontId="7" fillId="0" borderId="21" xfId="3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9" borderId="18" xfId="0" applyFont="1" applyFill="1" applyBorder="1" applyAlignment="1">
      <alignment horizontal="center" vertical="top"/>
    </xf>
    <xf numFmtId="0" fontId="14" fillId="9" borderId="19" xfId="0" applyFont="1" applyFill="1" applyBorder="1" applyAlignment="1">
      <alignment horizontal="center" vertical="top"/>
    </xf>
    <xf numFmtId="9" fontId="14" fillId="9" borderId="19" xfId="2" applyFont="1" applyFill="1" applyBorder="1" applyAlignment="1">
      <alignment horizontal="center" vertical="center"/>
    </xf>
    <xf numFmtId="9" fontId="14" fillId="9" borderId="20" xfId="2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2" fontId="0" fillId="9" borderId="1" xfId="0" applyNumberFormat="1" applyFill="1" applyBorder="1" applyAlignment="1">
      <alignment horizontal="center"/>
    </xf>
    <xf numFmtId="2" fontId="0" fillId="9" borderId="22" xfId="0" applyNumberFormat="1" applyFill="1" applyBorder="1" applyAlignment="1">
      <alignment horizontal="center"/>
    </xf>
    <xf numFmtId="0" fontId="3" fillId="9" borderId="23" xfId="0" applyFont="1" applyFill="1" applyBorder="1" applyAlignment="1">
      <alignment horizontal="left" vertical="center" wrapText="1"/>
    </xf>
    <xf numFmtId="0" fontId="3" fillId="9" borderId="16" xfId="0" applyFont="1" applyFill="1" applyBorder="1" applyAlignment="1">
      <alignment horizontal="left" vertical="center" wrapText="1"/>
    </xf>
    <xf numFmtId="9" fontId="0" fillId="9" borderId="16" xfId="2" applyFont="1" applyFill="1" applyBorder="1" applyAlignment="1">
      <alignment horizontal="center"/>
    </xf>
    <xf numFmtId="9" fontId="0" fillId="9" borderId="17" xfId="2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 vertical="top"/>
    </xf>
    <xf numFmtId="0" fontId="14" fillId="6" borderId="19" xfId="0" applyFont="1" applyFill="1" applyBorder="1" applyAlignment="1">
      <alignment horizontal="center" vertical="top"/>
    </xf>
    <xf numFmtId="9" fontId="14" fillId="6" borderId="19" xfId="2" applyFont="1" applyFill="1" applyBorder="1" applyAlignment="1">
      <alignment horizontal="center" vertical="center"/>
    </xf>
    <xf numFmtId="9" fontId="14" fillId="6" borderId="20" xfId="2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horizontal="left" vertical="center"/>
    </xf>
    <xf numFmtId="9" fontId="0" fillId="9" borderId="8" xfId="2" applyFont="1" applyFill="1" applyBorder="1" applyAlignment="1">
      <alignment horizontal="center" vertical="center"/>
    </xf>
    <xf numFmtId="9" fontId="0" fillId="9" borderId="11" xfId="2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top"/>
    </xf>
    <xf numFmtId="0" fontId="14" fillId="4" borderId="19" xfId="0" applyFont="1" applyFill="1" applyBorder="1" applyAlignment="1">
      <alignment horizontal="center" vertical="top"/>
    </xf>
    <xf numFmtId="9" fontId="14" fillId="4" borderId="19" xfId="2" applyFont="1" applyFill="1" applyBorder="1" applyAlignment="1">
      <alignment horizontal="center" vertical="center"/>
    </xf>
    <xf numFmtId="9" fontId="14" fillId="4" borderId="20" xfId="2" applyFont="1" applyFill="1" applyBorder="1" applyAlignment="1">
      <alignment horizontal="center" vertical="center"/>
    </xf>
    <xf numFmtId="9" fontId="14" fillId="8" borderId="19" xfId="2" applyFont="1" applyFill="1" applyBorder="1" applyAlignment="1">
      <alignment horizontal="center" vertical="center"/>
    </xf>
    <xf numFmtId="9" fontId="14" fillId="8" borderId="20" xfId="2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8" borderId="23" xfId="0" applyFont="1" applyFill="1" applyBorder="1" applyAlignment="1">
      <alignment horizontal="left" vertical="center" wrapText="1"/>
    </xf>
    <xf numFmtId="0" fontId="3" fillId="8" borderId="16" xfId="0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14" fillId="8" borderId="18" xfId="0" applyFont="1" applyFill="1" applyBorder="1" applyAlignment="1">
      <alignment horizontal="center" vertical="top"/>
    </xf>
    <xf numFmtId="0" fontId="14" fillId="8" borderId="19" xfId="0" applyFont="1" applyFill="1" applyBorder="1" applyAlignment="1">
      <alignment horizontal="center" vertical="top"/>
    </xf>
    <xf numFmtId="0" fontId="3" fillId="8" borderId="24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9" fontId="0" fillId="8" borderId="8" xfId="2" applyFont="1" applyFill="1" applyBorder="1" applyAlignment="1">
      <alignment horizontal="center" vertical="center"/>
    </xf>
    <xf numFmtId="9" fontId="0" fillId="8" borderId="11" xfId="2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/>
    </xf>
    <xf numFmtId="2" fontId="0" fillId="8" borderId="22" xfId="0" applyNumberFormat="1" applyFill="1" applyBorder="1" applyAlignment="1">
      <alignment horizontal="center"/>
    </xf>
    <xf numFmtId="9" fontId="0" fillId="8" borderId="16" xfId="2" applyFont="1" applyFill="1" applyBorder="1" applyAlignment="1">
      <alignment horizontal="center"/>
    </xf>
    <xf numFmtId="9" fontId="0" fillId="8" borderId="17" xfId="2" applyFont="1" applyFill="1" applyBorder="1" applyAlignment="1">
      <alignment horizontal="center"/>
    </xf>
    <xf numFmtId="0" fontId="0" fillId="9" borderId="1" xfId="0" applyFill="1" applyBorder="1" applyAlignment="1">
      <alignment horizontal="right" vertical="center"/>
    </xf>
    <xf numFmtId="0" fontId="0" fillId="9" borderId="7" xfId="0" applyFill="1" applyBorder="1" applyAlignment="1">
      <alignment horizontal="center" vertical="top"/>
    </xf>
    <xf numFmtId="0" fontId="0" fillId="9" borderId="9" xfId="0" applyFill="1" applyBorder="1" applyAlignment="1">
      <alignment horizontal="center" vertical="top"/>
    </xf>
    <xf numFmtId="0" fontId="14" fillId="6" borderId="7" xfId="0" applyFont="1" applyFill="1" applyBorder="1" applyAlignment="1">
      <alignment horizontal="center" vertical="top"/>
    </xf>
    <xf numFmtId="0" fontId="14" fillId="6" borderId="9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center" vertical="top"/>
    </xf>
    <xf numFmtId="0" fontId="3" fillId="9" borderId="8" xfId="0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/>
    </xf>
    <xf numFmtId="0" fontId="3" fillId="9" borderId="12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textRotation="90"/>
    </xf>
    <xf numFmtId="0" fontId="4" fillId="9" borderId="6" xfId="0" applyFont="1" applyFill="1" applyBorder="1" applyAlignment="1">
      <alignment horizontal="center" vertical="center" textRotation="90"/>
    </xf>
    <xf numFmtId="0" fontId="14" fillId="4" borderId="7" xfId="0" applyFont="1" applyFill="1" applyBorder="1" applyAlignment="1">
      <alignment horizontal="center" vertical="top"/>
    </xf>
    <xf numFmtId="0" fontId="14" fillId="4" borderId="9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14" fillId="8" borderId="7" xfId="0" applyFont="1" applyFill="1" applyBorder="1" applyAlignment="1">
      <alignment horizontal="center" vertical="top"/>
    </xf>
    <xf numFmtId="0" fontId="14" fillId="8" borderId="9" xfId="0" applyFont="1" applyFill="1" applyBorder="1" applyAlignment="1">
      <alignment horizontal="center" vertical="top"/>
    </xf>
    <xf numFmtId="0" fontId="3" fillId="8" borderId="10" xfId="0" applyFont="1" applyFill="1" applyBorder="1" applyAlignment="1">
      <alignment horizontal="center" vertical="top"/>
    </xf>
    <xf numFmtId="0" fontId="3" fillId="8" borderId="8" xfId="0" applyFont="1" applyFill="1" applyBorder="1" applyAlignment="1">
      <alignment horizontal="center" vertical="top"/>
    </xf>
    <xf numFmtId="0" fontId="3" fillId="8" borderId="11" xfId="0" applyFont="1" applyFill="1" applyBorder="1" applyAlignment="1">
      <alignment horizontal="center" vertical="top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4" fillId="8" borderId="5" xfId="0" applyFont="1" applyFill="1" applyBorder="1" applyAlignment="1">
      <alignment horizontal="center" vertical="center" textRotation="90"/>
    </xf>
    <xf numFmtId="0" fontId="4" fillId="8" borderId="6" xfId="0" applyFont="1" applyFill="1" applyBorder="1" applyAlignment="1">
      <alignment horizontal="center" vertical="center" textRotation="90"/>
    </xf>
    <xf numFmtId="9" fontId="0" fillId="8" borderId="43" xfId="0" applyNumberFormat="1" applyFill="1" applyBorder="1" applyAlignment="1">
      <alignment horizontal="left" vertical="top"/>
    </xf>
    <xf numFmtId="9" fontId="0" fillId="8" borderId="0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right" vertical="top"/>
    </xf>
    <xf numFmtId="0" fontId="8" fillId="9" borderId="5" xfId="0" applyFont="1" applyFill="1" applyBorder="1" applyAlignment="1">
      <alignment horizontal="center" vertical="center" textRotation="90"/>
    </xf>
    <xf numFmtId="0" fontId="8" fillId="8" borderId="5" xfId="0" applyFont="1" applyFill="1" applyBorder="1" applyAlignment="1">
      <alignment horizontal="center" vertical="center" textRotation="90"/>
    </xf>
    <xf numFmtId="0" fontId="0" fillId="8" borderId="1" xfId="0" applyFill="1" applyBorder="1" applyAlignment="1">
      <alignment horizontal="right" vertical="top"/>
    </xf>
    <xf numFmtId="9" fontId="0" fillId="8" borderId="43" xfId="0" applyNumberFormat="1" applyFill="1" applyBorder="1" applyAlignment="1">
      <alignment horizontal="center" vertical="top"/>
    </xf>
    <xf numFmtId="9" fontId="0" fillId="8" borderId="0" xfId="0" applyNumberFormat="1" applyFill="1" applyBorder="1" applyAlignment="1">
      <alignment horizontal="center" vertical="top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6" fillId="9" borderId="3" xfId="1" applyFont="1" applyFill="1" applyBorder="1" applyAlignment="1">
      <alignment horizontal="center" vertical="center" textRotation="90" wrapText="1"/>
    </xf>
    <xf numFmtId="0" fontId="6" fillId="9" borderId="4" xfId="1" applyFont="1" applyFill="1" applyBorder="1" applyAlignment="1">
      <alignment horizontal="center" vertical="center" textRotation="90" wrapText="1"/>
    </xf>
    <xf numFmtId="0" fontId="6" fillId="9" borderId="2" xfId="1" applyFont="1" applyFill="1" applyBorder="1" applyAlignment="1">
      <alignment horizontal="center" vertical="center" textRotation="90" wrapText="1"/>
    </xf>
    <xf numFmtId="0" fontId="6" fillId="8" borderId="3" xfId="1" applyFont="1" applyFill="1" applyBorder="1" applyAlignment="1">
      <alignment horizontal="center" vertical="center" textRotation="90" wrapText="1"/>
    </xf>
    <xf numFmtId="0" fontId="6" fillId="8" borderId="4" xfId="1" applyFont="1" applyFill="1" applyBorder="1" applyAlignment="1">
      <alignment horizontal="center" vertical="center" textRotation="90" wrapText="1"/>
    </xf>
    <xf numFmtId="0" fontId="6" fillId="8" borderId="2" xfId="1" applyFont="1" applyFill="1" applyBorder="1" applyAlignment="1">
      <alignment horizontal="center" vertical="center" textRotation="90" wrapText="1"/>
    </xf>
    <xf numFmtId="0" fontId="14" fillId="9" borderId="7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textRotation="90"/>
    </xf>
    <xf numFmtId="0" fontId="8" fillId="8" borderId="6" xfId="0" applyFont="1" applyFill="1" applyBorder="1" applyAlignment="1">
      <alignment horizontal="center" vertical="center" textRotation="90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3" fillId="11" borderId="1" xfId="0" applyFont="1" applyFill="1" applyBorder="1" applyAlignment="1">
      <alignment horizontal="center" vertical="center" wrapText="1"/>
    </xf>
    <xf numFmtId="2" fontId="0" fillId="11" borderId="1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 xr:uid="{D1582833-5A63-4E8D-82E8-073BAB4759CA}"/>
    <cellStyle name="Normal 2 2" xfId="3" xr:uid="{6979B744-2692-4229-88A2-6C98CC0758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nti\Dropbox\Zahrani\LANDMARK%20ARABIA\Job%20Description\New%20Folder\MEP%20SLA%20KPI%20-%20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P SLAs"/>
      <sheetName val="Score Card Summary"/>
      <sheetName val="Scorecard HVAC"/>
      <sheetName val="Score Card Fire &amp; Safety"/>
      <sheetName val="Score Card Mechanical"/>
      <sheetName val="Score Card Electrical, UPS"/>
      <sheetName val="Score Card CCTV &amp; SS."/>
      <sheetName val="Score Card Plumbing"/>
      <sheetName val="Score Card Civil &amp; Carp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DDEA-F5BE-40B5-B84A-054A5287260E}">
  <sheetPr>
    <tabColor theme="8" tint="0.39997558519241921"/>
  </sheetPr>
  <dimension ref="A1:N126"/>
  <sheetViews>
    <sheetView zoomScale="85" zoomScaleNormal="85" workbookViewId="0">
      <pane ySplit="3" topLeftCell="A13" activePane="bottomLeft" state="frozen"/>
      <selection pane="bottomLeft" activeCell="K5" sqref="K5"/>
    </sheetView>
  </sheetViews>
  <sheetFormatPr defaultRowHeight="12.75" x14ac:dyDescent="0.25"/>
  <cols>
    <col min="1" max="1" width="25.42578125" style="32" customWidth="1"/>
    <col min="2" max="2" width="44.7109375" style="27" bestFit="1" customWidth="1"/>
    <col min="3" max="10" width="10.42578125" style="35" customWidth="1"/>
    <col min="11" max="11" width="38.5703125" style="27" customWidth="1"/>
    <col min="12" max="12" width="58" style="27" customWidth="1"/>
    <col min="13" max="13" width="38.42578125" style="27" customWidth="1"/>
    <col min="14" max="14" width="32.85546875" style="27" customWidth="1"/>
    <col min="15" max="260" width="9.140625" style="27"/>
    <col min="261" max="261" width="39.28515625" style="27" bestFit="1" customWidth="1"/>
    <col min="262" max="262" width="44.7109375" style="27" bestFit="1" customWidth="1"/>
    <col min="263" max="263" width="10.42578125" style="27" customWidth="1"/>
    <col min="264" max="265" width="9.140625" style="27"/>
    <col min="266" max="266" width="9.42578125" style="27" customWidth="1"/>
    <col min="267" max="267" width="26.7109375" style="27" bestFit="1" customWidth="1"/>
    <col min="268" max="516" width="9.140625" style="27"/>
    <col min="517" max="517" width="39.28515625" style="27" bestFit="1" customWidth="1"/>
    <col min="518" max="518" width="44.7109375" style="27" bestFit="1" customWidth="1"/>
    <col min="519" max="519" width="10.42578125" style="27" customWidth="1"/>
    <col min="520" max="521" width="9.140625" style="27"/>
    <col min="522" max="522" width="9.42578125" style="27" customWidth="1"/>
    <col min="523" max="523" width="26.7109375" style="27" bestFit="1" customWidth="1"/>
    <col min="524" max="772" width="9.140625" style="27"/>
    <col min="773" max="773" width="39.28515625" style="27" bestFit="1" customWidth="1"/>
    <col min="774" max="774" width="44.7109375" style="27" bestFit="1" customWidth="1"/>
    <col min="775" max="775" width="10.42578125" style="27" customWidth="1"/>
    <col min="776" max="777" width="9.140625" style="27"/>
    <col min="778" max="778" width="9.42578125" style="27" customWidth="1"/>
    <col min="779" max="779" width="26.7109375" style="27" bestFit="1" customWidth="1"/>
    <col min="780" max="1028" width="9.140625" style="27"/>
    <col min="1029" max="1029" width="39.28515625" style="27" bestFit="1" customWidth="1"/>
    <col min="1030" max="1030" width="44.7109375" style="27" bestFit="1" customWidth="1"/>
    <col min="1031" max="1031" width="10.42578125" style="27" customWidth="1"/>
    <col min="1032" max="1033" width="9.140625" style="27"/>
    <col min="1034" max="1034" width="9.42578125" style="27" customWidth="1"/>
    <col min="1035" max="1035" width="26.7109375" style="27" bestFit="1" customWidth="1"/>
    <col min="1036" max="1284" width="9.140625" style="27"/>
    <col min="1285" max="1285" width="39.28515625" style="27" bestFit="1" customWidth="1"/>
    <col min="1286" max="1286" width="44.7109375" style="27" bestFit="1" customWidth="1"/>
    <col min="1287" max="1287" width="10.42578125" style="27" customWidth="1"/>
    <col min="1288" max="1289" width="9.140625" style="27"/>
    <col min="1290" max="1290" width="9.42578125" style="27" customWidth="1"/>
    <col min="1291" max="1291" width="26.7109375" style="27" bestFit="1" customWidth="1"/>
    <col min="1292" max="1540" width="9.140625" style="27"/>
    <col min="1541" max="1541" width="39.28515625" style="27" bestFit="1" customWidth="1"/>
    <col min="1542" max="1542" width="44.7109375" style="27" bestFit="1" customWidth="1"/>
    <col min="1543" max="1543" width="10.42578125" style="27" customWidth="1"/>
    <col min="1544" max="1545" width="9.140625" style="27"/>
    <col min="1546" max="1546" width="9.42578125" style="27" customWidth="1"/>
    <col min="1547" max="1547" width="26.7109375" style="27" bestFit="1" customWidth="1"/>
    <col min="1548" max="1796" width="9.140625" style="27"/>
    <col min="1797" max="1797" width="39.28515625" style="27" bestFit="1" customWidth="1"/>
    <col min="1798" max="1798" width="44.7109375" style="27" bestFit="1" customWidth="1"/>
    <col min="1799" max="1799" width="10.42578125" style="27" customWidth="1"/>
    <col min="1800" max="1801" width="9.140625" style="27"/>
    <col min="1802" max="1802" width="9.42578125" style="27" customWidth="1"/>
    <col min="1803" max="1803" width="26.7109375" style="27" bestFit="1" customWidth="1"/>
    <col min="1804" max="2052" width="9.140625" style="27"/>
    <col min="2053" max="2053" width="39.28515625" style="27" bestFit="1" customWidth="1"/>
    <col min="2054" max="2054" width="44.7109375" style="27" bestFit="1" customWidth="1"/>
    <col min="2055" max="2055" width="10.42578125" style="27" customWidth="1"/>
    <col min="2056" max="2057" width="9.140625" style="27"/>
    <col min="2058" max="2058" width="9.42578125" style="27" customWidth="1"/>
    <col min="2059" max="2059" width="26.7109375" style="27" bestFit="1" customWidth="1"/>
    <col min="2060" max="2308" width="9.140625" style="27"/>
    <col min="2309" max="2309" width="39.28515625" style="27" bestFit="1" customWidth="1"/>
    <col min="2310" max="2310" width="44.7109375" style="27" bestFit="1" customWidth="1"/>
    <col min="2311" max="2311" width="10.42578125" style="27" customWidth="1"/>
    <col min="2312" max="2313" width="9.140625" style="27"/>
    <col min="2314" max="2314" width="9.42578125" style="27" customWidth="1"/>
    <col min="2315" max="2315" width="26.7109375" style="27" bestFit="1" customWidth="1"/>
    <col min="2316" max="2564" width="9.140625" style="27"/>
    <col min="2565" max="2565" width="39.28515625" style="27" bestFit="1" customWidth="1"/>
    <col min="2566" max="2566" width="44.7109375" style="27" bestFit="1" customWidth="1"/>
    <col min="2567" max="2567" width="10.42578125" style="27" customWidth="1"/>
    <col min="2568" max="2569" width="9.140625" style="27"/>
    <col min="2570" max="2570" width="9.42578125" style="27" customWidth="1"/>
    <col min="2571" max="2571" width="26.7109375" style="27" bestFit="1" customWidth="1"/>
    <col min="2572" max="2820" width="9.140625" style="27"/>
    <col min="2821" max="2821" width="39.28515625" style="27" bestFit="1" customWidth="1"/>
    <col min="2822" max="2822" width="44.7109375" style="27" bestFit="1" customWidth="1"/>
    <col min="2823" max="2823" width="10.42578125" style="27" customWidth="1"/>
    <col min="2824" max="2825" width="9.140625" style="27"/>
    <col min="2826" max="2826" width="9.42578125" style="27" customWidth="1"/>
    <col min="2827" max="2827" width="26.7109375" style="27" bestFit="1" customWidth="1"/>
    <col min="2828" max="3076" width="9.140625" style="27"/>
    <col min="3077" max="3077" width="39.28515625" style="27" bestFit="1" customWidth="1"/>
    <col min="3078" max="3078" width="44.7109375" style="27" bestFit="1" customWidth="1"/>
    <col min="3079" max="3079" width="10.42578125" style="27" customWidth="1"/>
    <col min="3080" max="3081" width="9.140625" style="27"/>
    <col min="3082" max="3082" width="9.42578125" style="27" customWidth="1"/>
    <col min="3083" max="3083" width="26.7109375" style="27" bestFit="1" customWidth="1"/>
    <col min="3084" max="3332" width="9.140625" style="27"/>
    <col min="3333" max="3333" width="39.28515625" style="27" bestFit="1" customWidth="1"/>
    <col min="3334" max="3334" width="44.7109375" style="27" bestFit="1" customWidth="1"/>
    <col min="3335" max="3335" width="10.42578125" style="27" customWidth="1"/>
    <col min="3336" max="3337" width="9.140625" style="27"/>
    <col min="3338" max="3338" width="9.42578125" style="27" customWidth="1"/>
    <col min="3339" max="3339" width="26.7109375" style="27" bestFit="1" customWidth="1"/>
    <col min="3340" max="3588" width="9.140625" style="27"/>
    <col min="3589" max="3589" width="39.28515625" style="27" bestFit="1" customWidth="1"/>
    <col min="3590" max="3590" width="44.7109375" style="27" bestFit="1" customWidth="1"/>
    <col min="3591" max="3591" width="10.42578125" style="27" customWidth="1"/>
    <col min="3592" max="3593" width="9.140625" style="27"/>
    <col min="3594" max="3594" width="9.42578125" style="27" customWidth="1"/>
    <col min="3595" max="3595" width="26.7109375" style="27" bestFit="1" customWidth="1"/>
    <col min="3596" max="3844" width="9.140625" style="27"/>
    <col min="3845" max="3845" width="39.28515625" style="27" bestFit="1" customWidth="1"/>
    <col min="3846" max="3846" width="44.7109375" style="27" bestFit="1" customWidth="1"/>
    <col min="3847" max="3847" width="10.42578125" style="27" customWidth="1"/>
    <col min="3848" max="3849" width="9.140625" style="27"/>
    <col min="3850" max="3850" width="9.42578125" style="27" customWidth="1"/>
    <col min="3851" max="3851" width="26.7109375" style="27" bestFit="1" customWidth="1"/>
    <col min="3852" max="4100" width="9.140625" style="27"/>
    <col min="4101" max="4101" width="39.28515625" style="27" bestFit="1" customWidth="1"/>
    <col min="4102" max="4102" width="44.7109375" style="27" bestFit="1" customWidth="1"/>
    <col min="4103" max="4103" width="10.42578125" style="27" customWidth="1"/>
    <col min="4104" max="4105" width="9.140625" style="27"/>
    <col min="4106" max="4106" width="9.42578125" style="27" customWidth="1"/>
    <col min="4107" max="4107" width="26.7109375" style="27" bestFit="1" customWidth="1"/>
    <col min="4108" max="4356" width="9.140625" style="27"/>
    <col min="4357" max="4357" width="39.28515625" style="27" bestFit="1" customWidth="1"/>
    <col min="4358" max="4358" width="44.7109375" style="27" bestFit="1" customWidth="1"/>
    <col min="4359" max="4359" width="10.42578125" style="27" customWidth="1"/>
    <col min="4360" max="4361" width="9.140625" style="27"/>
    <col min="4362" max="4362" width="9.42578125" style="27" customWidth="1"/>
    <col min="4363" max="4363" width="26.7109375" style="27" bestFit="1" customWidth="1"/>
    <col min="4364" max="4612" width="9.140625" style="27"/>
    <col min="4613" max="4613" width="39.28515625" style="27" bestFit="1" customWidth="1"/>
    <col min="4614" max="4614" width="44.7109375" style="27" bestFit="1" customWidth="1"/>
    <col min="4615" max="4615" width="10.42578125" style="27" customWidth="1"/>
    <col min="4616" max="4617" width="9.140625" style="27"/>
    <col min="4618" max="4618" width="9.42578125" style="27" customWidth="1"/>
    <col min="4619" max="4619" width="26.7109375" style="27" bestFit="1" customWidth="1"/>
    <col min="4620" max="4868" width="9.140625" style="27"/>
    <col min="4869" max="4869" width="39.28515625" style="27" bestFit="1" customWidth="1"/>
    <col min="4870" max="4870" width="44.7109375" style="27" bestFit="1" customWidth="1"/>
    <col min="4871" max="4871" width="10.42578125" style="27" customWidth="1"/>
    <col min="4872" max="4873" width="9.140625" style="27"/>
    <col min="4874" max="4874" width="9.42578125" style="27" customWidth="1"/>
    <col min="4875" max="4875" width="26.7109375" style="27" bestFit="1" customWidth="1"/>
    <col min="4876" max="5124" width="9.140625" style="27"/>
    <col min="5125" max="5125" width="39.28515625" style="27" bestFit="1" customWidth="1"/>
    <col min="5126" max="5126" width="44.7109375" style="27" bestFit="1" customWidth="1"/>
    <col min="5127" max="5127" width="10.42578125" style="27" customWidth="1"/>
    <col min="5128" max="5129" width="9.140625" style="27"/>
    <col min="5130" max="5130" width="9.42578125" style="27" customWidth="1"/>
    <col min="5131" max="5131" width="26.7109375" style="27" bestFit="1" customWidth="1"/>
    <col min="5132" max="5380" width="9.140625" style="27"/>
    <col min="5381" max="5381" width="39.28515625" style="27" bestFit="1" customWidth="1"/>
    <col min="5382" max="5382" width="44.7109375" style="27" bestFit="1" customWidth="1"/>
    <col min="5383" max="5383" width="10.42578125" style="27" customWidth="1"/>
    <col min="5384" max="5385" width="9.140625" style="27"/>
    <col min="5386" max="5386" width="9.42578125" style="27" customWidth="1"/>
    <col min="5387" max="5387" width="26.7109375" style="27" bestFit="1" customWidth="1"/>
    <col min="5388" max="5636" width="9.140625" style="27"/>
    <col min="5637" max="5637" width="39.28515625" style="27" bestFit="1" customWidth="1"/>
    <col min="5638" max="5638" width="44.7109375" style="27" bestFit="1" customWidth="1"/>
    <col min="5639" max="5639" width="10.42578125" style="27" customWidth="1"/>
    <col min="5640" max="5641" width="9.140625" style="27"/>
    <col min="5642" max="5642" width="9.42578125" style="27" customWidth="1"/>
    <col min="5643" max="5643" width="26.7109375" style="27" bestFit="1" customWidth="1"/>
    <col min="5644" max="5892" width="9.140625" style="27"/>
    <col min="5893" max="5893" width="39.28515625" style="27" bestFit="1" customWidth="1"/>
    <col min="5894" max="5894" width="44.7109375" style="27" bestFit="1" customWidth="1"/>
    <col min="5895" max="5895" width="10.42578125" style="27" customWidth="1"/>
    <col min="5896" max="5897" width="9.140625" style="27"/>
    <col min="5898" max="5898" width="9.42578125" style="27" customWidth="1"/>
    <col min="5899" max="5899" width="26.7109375" style="27" bestFit="1" customWidth="1"/>
    <col min="5900" max="6148" width="9.140625" style="27"/>
    <col min="6149" max="6149" width="39.28515625" style="27" bestFit="1" customWidth="1"/>
    <col min="6150" max="6150" width="44.7109375" style="27" bestFit="1" customWidth="1"/>
    <col min="6151" max="6151" width="10.42578125" style="27" customWidth="1"/>
    <col min="6152" max="6153" width="9.140625" style="27"/>
    <col min="6154" max="6154" width="9.42578125" style="27" customWidth="1"/>
    <col min="6155" max="6155" width="26.7109375" style="27" bestFit="1" customWidth="1"/>
    <col min="6156" max="6404" width="9.140625" style="27"/>
    <col min="6405" max="6405" width="39.28515625" style="27" bestFit="1" customWidth="1"/>
    <col min="6406" max="6406" width="44.7109375" style="27" bestFit="1" customWidth="1"/>
    <col min="6407" max="6407" width="10.42578125" style="27" customWidth="1"/>
    <col min="6408" max="6409" width="9.140625" style="27"/>
    <col min="6410" max="6410" width="9.42578125" style="27" customWidth="1"/>
    <col min="6411" max="6411" width="26.7109375" style="27" bestFit="1" customWidth="1"/>
    <col min="6412" max="6660" width="9.140625" style="27"/>
    <col min="6661" max="6661" width="39.28515625" style="27" bestFit="1" customWidth="1"/>
    <col min="6662" max="6662" width="44.7109375" style="27" bestFit="1" customWidth="1"/>
    <col min="6663" max="6663" width="10.42578125" style="27" customWidth="1"/>
    <col min="6664" max="6665" width="9.140625" style="27"/>
    <col min="6666" max="6666" width="9.42578125" style="27" customWidth="1"/>
    <col min="6667" max="6667" width="26.7109375" style="27" bestFit="1" customWidth="1"/>
    <col min="6668" max="6916" width="9.140625" style="27"/>
    <col min="6917" max="6917" width="39.28515625" style="27" bestFit="1" customWidth="1"/>
    <col min="6918" max="6918" width="44.7109375" style="27" bestFit="1" customWidth="1"/>
    <col min="6919" max="6919" width="10.42578125" style="27" customWidth="1"/>
    <col min="6920" max="6921" width="9.140625" style="27"/>
    <col min="6922" max="6922" width="9.42578125" style="27" customWidth="1"/>
    <col min="6923" max="6923" width="26.7109375" style="27" bestFit="1" customWidth="1"/>
    <col min="6924" max="7172" width="9.140625" style="27"/>
    <col min="7173" max="7173" width="39.28515625" style="27" bestFit="1" customWidth="1"/>
    <col min="7174" max="7174" width="44.7109375" style="27" bestFit="1" customWidth="1"/>
    <col min="7175" max="7175" width="10.42578125" style="27" customWidth="1"/>
    <col min="7176" max="7177" width="9.140625" style="27"/>
    <col min="7178" max="7178" width="9.42578125" style="27" customWidth="1"/>
    <col min="7179" max="7179" width="26.7109375" style="27" bestFit="1" customWidth="1"/>
    <col min="7180" max="7428" width="9.140625" style="27"/>
    <col min="7429" max="7429" width="39.28515625" style="27" bestFit="1" customWidth="1"/>
    <col min="7430" max="7430" width="44.7109375" style="27" bestFit="1" customWidth="1"/>
    <col min="7431" max="7431" width="10.42578125" style="27" customWidth="1"/>
    <col min="7432" max="7433" width="9.140625" style="27"/>
    <col min="7434" max="7434" width="9.42578125" style="27" customWidth="1"/>
    <col min="7435" max="7435" width="26.7109375" style="27" bestFit="1" customWidth="1"/>
    <col min="7436" max="7684" width="9.140625" style="27"/>
    <col min="7685" max="7685" width="39.28515625" style="27" bestFit="1" customWidth="1"/>
    <col min="7686" max="7686" width="44.7109375" style="27" bestFit="1" customWidth="1"/>
    <col min="7687" max="7687" width="10.42578125" style="27" customWidth="1"/>
    <col min="7688" max="7689" width="9.140625" style="27"/>
    <col min="7690" max="7690" width="9.42578125" style="27" customWidth="1"/>
    <col min="7691" max="7691" width="26.7109375" style="27" bestFit="1" customWidth="1"/>
    <col min="7692" max="7940" width="9.140625" style="27"/>
    <col min="7941" max="7941" width="39.28515625" style="27" bestFit="1" customWidth="1"/>
    <col min="7942" max="7942" width="44.7109375" style="27" bestFit="1" customWidth="1"/>
    <col min="7943" max="7943" width="10.42578125" style="27" customWidth="1"/>
    <col min="7944" max="7945" width="9.140625" style="27"/>
    <col min="7946" max="7946" width="9.42578125" style="27" customWidth="1"/>
    <col min="7947" max="7947" width="26.7109375" style="27" bestFit="1" customWidth="1"/>
    <col min="7948" max="8196" width="9.140625" style="27"/>
    <col min="8197" max="8197" width="39.28515625" style="27" bestFit="1" customWidth="1"/>
    <col min="8198" max="8198" width="44.7109375" style="27" bestFit="1" customWidth="1"/>
    <col min="8199" max="8199" width="10.42578125" style="27" customWidth="1"/>
    <col min="8200" max="8201" width="9.140625" style="27"/>
    <col min="8202" max="8202" width="9.42578125" style="27" customWidth="1"/>
    <col min="8203" max="8203" width="26.7109375" style="27" bestFit="1" customWidth="1"/>
    <col min="8204" max="8452" width="9.140625" style="27"/>
    <col min="8453" max="8453" width="39.28515625" style="27" bestFit="1" customWidth="1"/>
    <col min="8454" max="8454" width="44.7109375" style="27" bestFit="1" customWidth="1"/>
    <col min="8455" max="8455" width="10.42578125" style="27" customWidth="1"/>
    <col min="8456" max="8457" width="9.140625" style="27"/>
    <col min="8458" max="8458" width="9.42578125" style="27" customWidth="1"/>
    <col min="8459" max="8459" width="26.7109375" style="27" bestFit="1" customWidth="1"/>
    <col min="8460" max="8708" width="9.140625" style="27"/>
    <col min="8709" max="8709" width="39.28515625" style="27" bestFit="1" customWidth="1"/>
    <col min="8710" max="8710" width="44.7109375" style="27" bestFit="1" customWidth="1"/>
    <col min="8711" max="8711" width="10.42578125" style="27" customWidth="1"/>
    <col min="8712" max="8713" width="9.140625" style="27"/>
    <col min="8714" max="8714" width="9.42578125" style="27" customWidth="1"/>
    <col min="8715" max="8715" width="26.7109375" style="27" bestFit="1" customWidth="1"/>
    <col min="8716" max="8964" width="9.140625" style="27"/>
    <col min="8965" max="8965" width="39.28515625" style="27" bestFit="1" customWidth="1"/>
    <col min="8966" max="8966" width="44.7109375" style="27" bestFit="1" customWidth="1"/>
    <col min="8967" max="8967" width="10.42578125" style="27" customWidth="1"/>
    <col min="8968" max="8969" width="9.140625" style="27"/>
    <col min="8970" max="8970" width="9.42578125" style="27" customWidth="1"/>
    <col min="8971" max="8971" width="26.7109375" style="27" bestFit="1" customWidth="1"/>
    <col min="8972" max="9220" width="9.140625" style="27"/>
    <col min="9221" max="9221" width="39.28515625" style="27" bestFit="1" customWidth="1"/>
    <col min="9222" max="9222" width="44.7109375" style="27" bestFit="1" customWidth="1"/>
    <col min="9223" max="9223" width="10.42578125" style="27" customWidth="1"/>
    <col min="9224" max="9225" width="9.140625" style="27"/>
    <col min="9226" max="9226" width="9.42578125" style="27" customWidth="1"/>
    <col min="9227" max="9227" width="26.7109375" style="27" bestFit="1" customWidth="1"/>
    <col min="9228" max="9476" width="9.140625" style="27"/>
    <col min="9477" max="9477" width="39.28515625" style="27" bestFit="1" customWidth="1"/>
    <col min="9478" max="9478" width="44.7109375" style="27" bestFit="1" customWidth="1"/>
    <col min="9479" max="9479" width="10.42578125" style="27" customWidth="1"/>
    <col min="9480" max="9481" width="9.140625" style="27"/>
    <col min="9482" max="9482" width="9.42578125" style="27" customWidth="1"/>
    <col min="9483" max="9483" width="26.7109375" style="27" bestFit="1" customWidth="1"/>
    <col min="9484" max="9732" width="9.140625" style="27"/>
    <col min="9733" max="9733" width="39.28515625" style="27" bestFit="1" customWidth="1"/>
    <col min="9734" max="9734" width="44.7109375" style="27" bestFit="1" customWidth="1"/>
    <col min="9735" max="9735" width="10.42578125" style="27" customWidth="1"/>
    <col min="9736" max="9737" width="9.140625" style="27"/>
    <col min="9738" max="9738" width="9.42578125" style="27" customWidth="1"/>
    <col min="9739" max="9739" width="26.7109375" style="27" bestFit="1" customWidth="1"/>
    <col min="9740" max="9988" width="9.140625" style="27"/>
    <col min="9989" max="9989" width="39.28515625" style="27" bestFit="1" customWidth="1"/>
    <col min="9990" max="9990" width="44.7109375" style="27" bestFit="1" customWidth="1"/>
    <col min="9991" max="9991" width="10.42578125" style="27" customWidth="1"/>
    <col min="9992" max="9993" width="9.140625" style="27"/>
    <col min="9994" max="9994" width="9.42578125" style="27" customWidth="1"/>
    <col min="9995" max="9995" width="26.7109375" style="27" bestFit="1" customWidth="1"/>
    <col min="9996" max="10244" width="9.140625" style="27"/>
    <col min="10245" max="10245" width="39.28515625" style="27" bestFit="1" customWidth="1"/>
    <col min="10246" max="10246" width="44.7109375" style="27" bestFit="1" customWidth="1"/>
    <col min="10247" max="10247" width="10.42578125" style="27" customWidth="1"/>
    <col min="10248" max="10249" width="9.140625" style="27"/>
    <col min="10250" max="10250" width="9.42578125" style="27" customWidth="1"/>
    <col min="10251" max="10251" width="26.7109375" style="27" bestFit="1" customWidth="1"/>
    <col min="10252" max="10500" width="9.140625" style="27"/>
    <col min="10501" max="10501" width="39.28515625" style="27" bestFit="1" customWidth="1"/>
    <col min="10502" max="10502" width="44.7109375" style="27" bestFit="1" customWidth="1"/>
    <col min="10503" max="10503" width="10.42578125" style="27" customWidth="1"/>
    <col min="10504" max="10505" width="9.140625" style="27"/>
    <col min="10506" max="10506" width="9.42578125" style="27" customWidth="1"/>
    <col min="10507" max="10507" width="26.7109375" style="27" bestFit="1" customWidth="1"/>
    <col min="10508" max="10756" width="9.140625" style="27"/>
    <col min="10757" max="10757" width="39.28515625" style="27" bestFit="1" customWidth="1"/>
    <col min="10758" max="10758" width="44.7109375" style="27" bestFit="1" customWidth="1"/>
    <col min="10759" max="10759" width="10.42578125" style="27" customWidth="1"/>
    <col min="10760" max="10761" width="9.140625" style="27"/>
    <col min="10762" max="10762" width="9.42578125" style="27" customWidth="1"/>
    <col min="10763" max="10763" width="26.7109375" style="27" bestFit="1" customWidth="1"/>
    <col min="10764" max="11012" width="9.140625" style="27"/>
    <col min="11013" max="11013" width="39.28515625" style="27" bestFit="1" customWidth="1"/>
    <col min="11014" max="11014" width="44.7109375" style="27" bestFit="1" customWidth="1"/>
    <col min="11015" max="11015" width="10.42578125" style="27" customWidth="1"/>
    <col min="11016" max="11017" width="9.140625" style="27"/>
    <col min="11018" max="11018" width="9.42578125" style="27" customWidth="1"/>
    <col min="11019" max="11019" width="26.7109375" style="27" bestFit="1" customWidth="1"/>
    <col min="11020" max="11268" width="9.140625" style="27"/>
    <col min="11269" max="11269" width="39.28515625" style="27" bestFit="1" customWidth="1"/>
    <col min="11270" max="11270" width="44.7109375" style="27" bestFit="1" customWidth="1"/>
    <col min="11271" max="11271" width="10.42578125" style="27" customWidth="1"/>
    <col min="11272" max="11273" width="9.140625" style="27"/>
    <col min="11274" max="11274" width="9.42578125" style="27" customWidth="1"/>
    <col min="11275" max="11275" width="26.7109375" style="27" bestFit="1" customWidth="1"/>
    <col min="11276" max="11524" width="9.140625" style="27"/>
    <col min="11525" max="11525" width="39.28515625" style="27" bestFit="1" customWidth="1"/>
    <col min="11526" max="11526" width="44.7109375" style="27" bestFit="1" customWidth="1"/>
    <col min="11527" max="11527" width="10.42578125" style="27" customWidth="1"/>
    <col min="11528" max="11529" width="9.140625" style="27"/>
    <col min="11530" max="11530" width="9.42578125" style="27" customWidth="1"/>
    <col min="11531" max="11531" width="26.7109375" style="27" bestFit="1" customWidth="1"/>
    <col min="11532" max="11780" width="9.140625" style="27"/>
    <col min="11781" max="11781" width="39.28515625" style="27" bestFit="1" customWidth="1"/>
    <col min="11782" max="11782" width="44.7109375" style="27" bestFit="1" customWidth="1"/>
    <col min="11783" max="11783" width="10.42578125" style="27" customWidth="1"/>
    <col min="11784" max="11785" width="9.140625" style="27"/>
    <col min="11786" max="11786" width="9.42578125" style="27" customWidth="1"/>
    <col min="11787" max="11787" width="26.7109375" style="27" bestFit="1" customWidth="1"/>
    <col min="11788" max="12036" width="9.140625" style="27"/>
    <col min="12037" max="12037" width="39.28515625" style="27" bestFit="1" customWidth="1"/>
    <col min="12038" max="12038" width="44.7109375" style="27" bestFit="1" customWidth="1"/>
    <col min="12039" max="12039" width="10.42578125" style="27" customWidth="1"/>
    <col min="12040" max="12041" width="9.140625" style="27"/>
    <col min="12042" max="12042" width="9.42578125" style="27" customWidth="1"/>
    <col min="12043" max="12043" width="26.7109375" style="27" bestFit="1" customWidth="1"/>
    <col min="12044" max="12292" width="9.140625" style="27"/>
    <col min="12293" max="12293" width="39.28515625" style="27" bestFit="1" customWidth="1"/>
    <col min="12294" max="12294" width="44.7109375" style="27" bestFit="1" customWidth="1"/>
    <col min="12295" max="12295" width="10.42578125" style="27" customWidth="1"/>
    <col min="12296" max="12297" width="9.140625" style="27"/>
    <col min="12298" max="12298" width="9.42578125" style="27" customWidth="1"/>
    <col min="12299" max="12299" width="26.7109375" style="27" bestFit="1" customWidth="1"/>
    <col min="12300" max="12548" width="9.140625" style="27"/>
    <col min="12549" max="12549" width="39.28515625" style="27" bestFit="1" customWidth="1"/>
    <col min="12550" max="12550" width="44.7109375" style="27" bestFit="1" customWidth="1"/>
    <col min="12551" max="12551" width="10.42578125" style="27" customWidth="1"/>
    <col min="12552" max="12553" width="9.140625" style="27"/>
    <col min="12554" max="12554" width="9.42578125" style="27" customWidth="1"/>
    <col min="12555" max="12555" width="26.7109375" style="27" bestFit="1" customWidth="1"/>
    <col min="12556" max="12804" width="9.140625" style="27"/>
    <col min="12805" max="12805" width="39.28515625" style="27" bestFit="1" customWidth="1"/>
    <col min="12806" max="12806" width="44.7109375" style="27" bestFit="1" customWidth="1"/>
    <col min="12807" max="12807" width="10.42578125" style="27" customWidth="1"/>
    <col min="12808" max="12809" width="9.140625" style="27"/>
    <col min="12810" max="12810" width="9.42578125" style="27" customWidth="1"/>
    <col min="12811" max="12811" width="26.7109375" style="27" bestFit="1" customWidth="1"/>
    <col min="12812" max="13060" width="9.140625" style="27"/>
    <col min="13061" max="13061" width="39.28515625" style="27" bestFit="1" customWidth="1"/>
    <col min="13062" max="13062" width="44.7109375" style="27" bestFit="1" customWidth="1"/>
    <col min="13063" max="13063" width="10.42578125" style="27" customWidth="1"/>
    <col min="13064" max="13065" width="9.140625" style="27"/>
    <col min="13066" max="13066" width="9.42578125" style="27" customWidth="1"/>
    <col min="13067" max="13067" width="26.7109375" style="27" bestFit="1" customWidth="1"/>
    <col min="13068" max="13316" width="9.140625" style="27"/>
    <col min="13317" max="13317" width="39.28515625" style="27" bestFit="1" customWidth="1"/>
    <col min="13318" max="13318" width="44.7109375" style="27" bestFit="1" customWidth="1"/>
    <col min="13319" max="13319" width="10.42578125" style="27" customWidth="1"/>
    <col min="13320" max="13321" width="9.140625" style="27"/>
    <col min="13322" max="13322" width="9.42578125" style="27" customWidth="1"/>
    <col min="13323" max="13323" width="26.7109375" style="27" bestFit="1" customWidth="1"/>
    <col min="13324" max="13572" width="9.140625" style="27"/>
    <col min="13573" max="13573" width="39.28515625" style="27" bestFit="1" customWidth="1"/>
    <col min="13574" max="13574" width="44.7109375" style="27" bestFit="1" customWidth="1"/>
    <col min="13575" max="13575" width="10.42578125" style="27" customWidth="1"/>
    <col min="13576" max="13577" width="9.140625" style="27"/>
    <col min="13578" max="13578" width="9.42578125" style="27" customWidth="1"/>
    <col min="13579" max="13579" width="26.7109375" style="27" bestFit="1" customWidth="1"/>
    <col min="13580" max="13828" width="9.140625" style="27"/>
    <col min="13829" max="13829" width="39.28515625" style="27" bestFit="1" customWidth="1"/>
    <col min="13830" max="13830" width="44.7109375" style="27" bestFit="1" customWidth="1"/>
    <col min="13831" max="13831" width="10.42578125" style="27" customWidth="1"/>
    <col min="13832" max="13833" width="9.140625" style="27"/>
    <col min="13834" max="13834" width="9.42578125" style="27" customWidth="1"/>
    <col min="13835" max="13835" width="26.7109375" style="27" bestFit="1" customWidth="1"/>
    <col min="13836" max="14084" width="9.140625" style="27"/>
    <col min="14085" max="14085" width="39.28515625" style="27" bestFit="1" customWidth="1"/>
    <col min="14086" max="14086" width="44.7109375" style="27" bestFit="1" customWidth="1"/>
    <col min="14087" max="14087" width="10.42578125" style="27" customWidth="1"/>
    <col min="14088" max="14089" width="9.140625" style="27"/>
    <col min="14090" max="14090" width="9.42578125" style="27" customWidth="1"/>
    <col min="14091" max="14091" width="26.7109375" style="27" bestFit="1" customWidth="1"/>
    <col min="14092" max="14340" width="9.140625" style="27"/>
    <col min="14341" max="14341" width="39.28515625" style="27" bestFit="1" customWidth="1"/>
    <col min="14342" max="14342" width="44.7109375" style="27" bestFit="1" customWidth="1"/>
    <col min="14343" max="14343" width="10.42578125" style="27" customWidth="1"/>
    <col min="14344" max="14345" width="9.140625" style="27"/>
    <col min="14346" max="14346" width="9.42578125" style="27" customWidth="1"/>
    <col min="14347" max="14347" width="26.7109375" style="27" bestFit="1" customWidth="1"/>
    <col min="14348" max="14596" width="9.140625" style="27"/>
    <col min="14597" max="14597" width="39.28515625" style="27" bestFit="1" customWidth="1"/>
    <col min="14598" max="14598" width="44.7109375" style="27" bestFit="1" customWidth="1"/>
    <col min="14599" max="14599" width="10.42578125" style="27" customWidth="1"/>
    <col min="14600" max="14601" width="9.140625" style="27"/>
    <col min="14602" max="14602" width="9.42578125" style="27" customWidth="1"/>
    <col min="14603" max="14603" width="26.7109375" style="27" bestFit="1" customWidth="1"/>
    <col min="14604" max="14852" width="9.140625" style="27"/>
    <col min="14853" max="14853" width="39.28515625" style="27" bestFit="1" customWidth="1"/>
    <col min="14854" max="14854" width="44.7109375" style="27" bestFit="1" customWidth="1"/>
    <col min="14855" max="14855" width="10.42578125" style="27" customWidth="1"/>
    <col min="14856" max="14857" width="9.140625" style="27"/>
    <col min="14858" max="14858" width="9.42578125" style="27" customWidth="1"/>
    <col min="14859" max="14859" width="26.7109375" style="27" bestFit="1" customWidth="1"/>
    <col min="14860" max="15108" width="9.140625" style="27"/>
    <col min="15109" max="15109" width="39.28515625" style="27" bestFit="1" customWidth="1"/>
    <col min="15110" max="15110" width="44.7109375" style="27" bestFit="1" customWidth="1"/>
    <col min="15111" max="15111" width="10.42578125" style="27" customWidth="1"/>
    <col min="15112" max="15113" width="9.140625" style="27"/>
    <col min="15114" max="15114" width="9.42578125" style="27" customWidth="1"/>
    <col min="15115" max="15115" width="26.7109375" style="27" bestFit="1" customWidth="1"/>
    <col min="15116" max="15364" width="9.140625" style="27"/>
    <col min="15365" max="15365" width="39.28515625" style="27" bestFit="1" customWidth="1"/>
    <col min="15366" max="15366" width="44.7109375" style="27" bestFit="1" customWidth="1"/>
    <col min="15367" max="15367" width="10.42578125" style="27" customWidth="1"/>
    <col min="15368" max="15369" width="9.140625" style="27"/>
    <col min="15370" max="15370" width="9.42578125" style="27" customWidth="1"/>
    <col min="15371" max="15371" width="26.7109375" style="27" bestFit="1" customWidth="1"/>
    <col min="15372" max="15620" width="9.140625" style="27"/>
    <col min="15621" max="15621" width="39.28515625" style="27" bestFit="1" customWidth="1"/>
    <col min="15622" max="15622" width="44.7109375" style="27" bestFit="1" customWidth="1"/>
    <col min="15623" max="15623" width="10.42578125" style="27" customWidth="1"/>
    <col min="15624" max="15625" width="9.140625" style="27"/>
    <col min="15626" max="15626" width="9.42578125" style="27" customWidth="1"/>
    <col min="15627" max="15627" width="26.7109375" style="27" bestFit="1" customWidth="1"/>
    <col min="15628" max="15876" width="9.140625" style="27"/>
    <col min="15877" max="15877" width="39.28515625" style="27" bestFit="1" customWidth="1"/>
    <col min="15878" max="15878" width="44.7109375" style="27" bestFit="1" customWidth="1"/>
    <col min="15879" max="15879" width="10.42578125" style="27" customWidth="1"/>
    <col min="15880" max="15881" width="9.140625" style="27"/>
    <col min="15882" max="15882" width="9.42578125" style="27" customWidth="1"/>
    <col min="15883" max="15883" width="26.7109375" style="27" bestFit="1" customWidth="1"/>
    <col min="15884" max="16132" width="9.140625" style="27"/>
    <col min="16133" max="16133" width="39.28515625" style="27" bestFit="1" customWidth="1"/>
    <col min="16134" max="16134" width="44.7109375" style="27" bestFit="1" customWidth="1"/>
    <col min="16135" max="16135" width="10.42578125" style="27" customWidth="1"/>
    <col min="16136" max="16137" width="9.140625" style="27"/>
    <col min="16138" max="16138" width="9.42578125" style="27" customWidth="1"/>
    <col min="16139" max="16139" width="26.7109375" style="27" bestFit="1" customWidth="1"/>
    <col min="16140" max="16384" width="9.140625" style="27"/>
  </cols>
  <sheetData>
    <row r="1" spans="1:14" ht="13.5" thickBot="1" x14ac:dyDescent="0.3">
      <c r="A1" s="191"/>
      <c r="B1" s="192"/>
      <c r="C1" s="249" t="s">
        <v>2</v>
      </c>
      <c r="D1" s="250"/>
      <c r="E1" s="250"/>
      <c r="F1" s="250"/>
      <c r="G1" s="250"/>
      <c r="H1" s="250"/>
      <c r="I1" s="250"/>
      <c r="J1" s="251"/>
      <c r="K1" s="193"/>
      <c r="L1" s="31" t="s">
        <v>207</v>
      </c>
      <c r="M1" s="221" t="s">
        <v>237</v>
      </c>
      <c r="N1" s="27" t="s">
        <v>262</v>
      </c>
    </row>
    <row r="2" spans="1:14" x14ac:dyDescent="0.25">
      <c r="A2" s="200"/>
      <c r="B2" s="201"/>
      <c r="C2" s="248" t="s">
        <v>202</v>
      </c>
      <c r="D2" s="248"/>
      <c r="E2" s="248"/>
      <c r="F2" s="248"/>
      <c r="G2" s="248" t="s">
        <v>203</v>
      </c>
      <c r="H2" s="248"/>
      <c r="I2" s="248"/>
      <c r="J2" s="248"/>
      <c r="K2" s="201"/>
      <c r="L2" s="211"/>
      <c r="M2" s="216"/>
    </row>
    <row r="3" spans="1:14" x14ac:dyDescent="0.25">
      <c r="A3" s="202" t="s">
        <v>0</v>
      </c>
      <c r="B3" s="194" t="s">
        <v>1</v>
      </c>
      <c r="C3" s="195" t="s">
        <v>134</v>
      </c>
      <c r="D3" s="196" t="s">
        <v>135</v>
      </c>
      <c r="E3" s="197" t="s">
        <v>136</v>
      </c>
      <c r="F3" s="198" t="s">
        <v>137</v>
      </c>
      <c r="G3" s="195" t="s">
        <v>134</v>
      </c>
      <c r="H3" s="196" t="s">
        <v>135</v>
      </c>
      <c r="I3" s="197" t="s">
        <v>136</v>
      </c>
      <c r="J3" s="198" t="s">
        <v>137</v>
      </c>
      <c r="K3" s="199" t="s">
        <v>200</v>
      </c>
      <c r="L3" s="212"/>
      <c r="M3" s="216"/>
    </row>
    <row r="4" spans="1:14" x14ac:dyDescent="0.25">
      <c r="A4" s="252" t="s">
        <v>3</v>
      </c>
      <c r="B4" s="28" t="s">
        <v>4</v>
      </c>
      <c r="C4" s="33" t="s">
        <v>147</v>
      </c>
      <c r="D4" s="33"/>
      <c r="E4" s="33"/>
      <c r="F4" s="33"/>
      <c r="G4" s="33" t="s">
        <v>147</v>
      </c>
      <c r="H4" s="33"/>
      <c r="I4" s="33"/>
      <c r="J4" s="33"/>
      <c r="K4" s="28"/>
      <c r="L4" s="213"/>
      <c r="M4" s="216"/>
      <c r="N4" s="27" t="s">
        <v>263</v>
      </c>
    </row>
    <row r="5" spans="1:14" ht="24" x14ac:dyDescent="0.25">
      <c r="A5" s="252"/>
      <c r="B5" s="28" t="s">
        <v>5</v>
      </c>
      <c r="C5" s="33"/>
      <c r="D5" s="33"/>
      <c r="E5" s="33" t="s">
        <v>235</v>
      </c>
      <c r="F5" s="33"/>
      <c r="G5" s="33"/>
      <c r="H5" s="33"/>
      <c r="I5" s="205" t="s">
        <v>236</v>
      </c>
      <c r="J5" s="33"/>
      <c r="K5" s="206"/>
      <c r="L5" s="212"/>
      <c r="M5" s="217" t="s">
        <v>238</v>
      </c>
      <c r="N5" s="27" t="s">
        <v>264</v>
      </c>
    </row>
    <row r="6" spans="1:14" ht="38.25" x14ac:dyDescent="0.25">
      <c r="A6" s="247"/>
      <c r="B6" s="28" t="s">
        <v>6</v>
      </c>
      <c r="C6" s="33"/>
      <c r="D6" s="33" t="s">
        <v>131</v>
      </c>
      <c r="E6" s="33"/>
      <c r="F6" s="33"/>
      <c r="G6" s="33"/>
      <c r="H6" s="33" t="s">
        <v>204</v>
      </c>
      <c r="I6" s="33"/>
      <c r="J6" s="33"/>
      <c r="K6" s="206"/>
      <c r="L6" s="214" t="s">
        <v>206</v>
      </c>
      <c r="M6" s="217" t="s">
        <v>238</v>
      </c>
      <c r="N6" s="226" t="s">
        <v>265</v>
      </c>
    </row>
    <row r="7" spans="1:14" ht="24" x14ac:dyDescent="0.25">
      <c r="A7" s="252"/>
      <c r="B7" s="28" t="s">
        <v>7</v>
      </c>
      <c r="C7" s="33"/>
      <c r="D7" s="33"/>
      <c r="E7" s="33" t="s">
        <v>235</v>
      </c>
      <c r="F7" s="33"/>
      <c r="G7" s="33"/>
      <c r="H7" s="33"/>
      <c r="I7" s="33" t="s">
        <v>236</v>
      </c>
      <c r="J7" s="33"/>
      <c r="K7" s="206"/>
      <c r="L7" s="212"/>
      <c r="M7" s="217" t="s">
        <v>239</v>
      </c>
    </row>
    <row r="8" spans="1:14" ht="24" x14ac:dyDescent="0.25">
      <c r="A8" s="247"/>
      <c r="B8" s="28" t="s">
        <v>8</v>
      </c>
      <c r="C8" s="33"/>
      <c r="D8" s="33" t="s">
        <v>131</v>
      </c>
      <c r="E8" s="33"/>
      <c r="F8" s="33"/>
      <c r="G8" s="33"/>
      <c r="H8" s="33" t="s">
        <v>204</v>
      </c>
      <c r="I8" s="33"/>
      <c r="J8" s="33"/>
      <c r="K8" s="206"/>
      <c r="L8" s="214" t="s">
        <v>206</v>
      </c>
      <c r="M8" s="217" t="s">
        <v>238</v>
      </c>
    </row>
    <row r="9" spans="1:14" ht="24" x14ac:dyDescent="0.25">
      <c r="A9" s="252"/>
      <c r="B9" s="28" t="s">
        <v>9</v>
      </c>
      <c r="C9" s="33"/>
      <c r="D9" s="33"/>
      <c r="E9" s="33" t="s">
        <v>235</v>
      </c>
      <c r="F9" s="33"/>
      <c r="G9" s="33"/>
      <c r="H9" s="33"/>
      <c r="I9" s="33" t="s">
        <v>236</v>
      </c>
      <c r="J9" s="33"/>
      <c r="K9" s="206"/>
      <c r="L9" s="212"/>
      <c r="M9" s="217" t="s">
        <v>238</v>
      </c>
    </row>
    <row r="10" spans="1:14" ht="36" x14ac:dyDescent="0.25">
      <c r="A10" s="252"/>
      <c r="B10" s="28" t="s">
        <v>10</v>
      </c>
      <c r="C10" s="33"/>
      <c r="D10" s="33"/>
      <c r="E10" s="33"/>
      <c r="F10" s="33" t="s">
        <v>133</v>
      </c>
      <c r="G10" s="33"/>
      <c r="H10" s="33"/>
      <c r="I10" s="33"/>
      <c r="J10" s="33" t="s">
        <v>205</v>
      </c>
      <c r="K10" s="206"/>
      <c r="L10" s="212"/>
      <c r="M10" s="217" t="s">
        <v>240</v>
      </c>
      <c r="N10" s="27" t="s">
        <v>266</v>
      </c>
    </row>
    <row r="11" spans="1:14" ht="24" x14ac:dyDescent="0.25">
      <c r="A11" s="252"/>
      <c r="B11" s="28" t="s">
        <v>11</v>
      </c>
      <c r="C11" s="33"/>
      <c r="D11" s="33"/>
      <c r="E11" s="33" t="s">
        <v>235</v>
      </c>
      <c r="F11" s="33"/>
      <c r="G11" s="33"/>
      <c r="H11" s="33"/>
      <c r="I11" s="33" t="s">
        <v>236</v>
      </c>
      <c r="J11" s="33"/>
      <c r="K11" s="206"/>
      <c r="L11" s="212"/>
      <c r="M11" s="217" t="s">
        <v>238</v>
      </c>
    </row>
    <row r="12" spans="1:14" x14ac:dyDescent="0.25">
      <c r="A12" s="247"/>
      <c r="B12" s="28" t="s">
        <v>140</v>
      </c>
      <c r="C12" s="33"/>
      <c r="D12" s="33" t="s">
        <v>131</v>
      </c>
      <c r="E12" s="33"/>
      <c r="F12" s="33"/>
      <c r="G12" s="33"/>
      <c r="H12" s="33" t="s">
        <v>204</v>
      </c>
      <c r="I12" s="33"/>
      <c r="J12" s="33"/>
      <c r="K12" s="207"/>
      <c r="L12" s="212" t="s">
        <v>208</v>
      </c>
      <c r="M12" s="218" t="s">
        <v>241</v>
      </c>
      <c r="N12" s="27" t="s">
        <v>266</v>
      </c>
    </row>
    <row r="13" spans="1:14" x14ac:dyDescent="0.25">
      <c r="A13" s="247" t="s">
        <v>71</v>
      </c>
      <c r="B13" s="28" t="s">
        <v>72</v>
      </c>
      <c r="C13" s="33"/>
      <c r="D13" s="33" t="s">
        <v>131</v>
      </c>
      <c r="E13" s="33"/>
      <c r="F13" s="33"/>
      <c r="G13" s="33"/>
      <c r="H13" s="33" t="s">
        <v>204</v>
      </c>
      <c r="I13" s="33"/>
      <c r="J13" s="33"/>
      <c r="K13" s="207"/>
      <c r="L13" s="212" t="s">
        <v>209</v>
      </c>
      <c r="M13" s="218" t="s">
        <v>242</v>
      </c>
    </row>
    <row r="14" spans="1:14" ht="24" x14ac:dyDescent="0.25">
      <c r="A14" s="247"/>
      <c r="B14" s="28" t="s">
        <v>73</v>
      </c>
      <c r="C14" s="33"/>
      <c r="D14" s="33" t="s">
        <v>131</v>
      </c>
      <c r="E14" s="33"/>
      <c r="F14" s="33"/>
      <c r="G14" s="33"/>
      <c r="H14" s="33" t="s">
        <v>131</v>
      </c>
      <c r="I14" s="33"/>
      <c r="J14" s="33"/>
      <c r="K14" s="206"/>
      <c r="L14" s="214" t="s">
        <v>210</v>
      </c>
      <c r="M14" s="217" t="s">
        <v>238</v>
      </c>
      <c r="N14" s="27" t="s">
        <v>266</v>
      </c>
    </row>
    <row r="15" spans="1:14" x14ac:dyDescent="0.25">
      <c r="A15" s="252"/>
      <c r="B15" s="28" t="s">
        <v>138</v>
      </c>
      <c r="C15" s="33" t="s">
        <v>147</v>
      </c>
      <c r="D15" s="33"/>
      <c r="E15" s="33"/>
      <c r="F15" s="33"/>
      <c r="G15" s="33" t="s">
        <v>147</v>
      </c>
      <c r="H15" s="33"/>
      <c r="I15" s="33"/>
      <c r="J15" s="33"/>
      <c r="K15" s="207"/>
      <c r="L15" s="212"/>
      <c r="M15" s="218"/>
    </row>
    <row r="16" spans="1:14" x14ac:dyDescent="0.25">
      <c r="A16" s="247"/>
      <c r="B16" s="28" t="s">
        <v>74</v>
      </c>
      <c r="C16" s="33"/>
      <c r="D16" s="33" t="s">
        <v>131</v>
      </c>
      <c r="E16" s="33"/>
      <c r="F16" s="33"/>
      <c r="G16" s="33"/>
      <c r="H16" s="33" t="s">
        <v>131</v>
      </c>
      <c r="I16" s="33"/>
      <c r="J16" s="33"/>
      <c r="K16" s="207"/>
      <c r="L16" s="214" t="s">
        <v>210</v>
      </c>
      <c r="M16" s="218"/>
      <c r="N16" s="227"/>
    </row>
    <row r="17" spans="1:14" x14ac:dyDescent="0.25">
      <c r="A17" s="252"/>
      <c r="B17" s="28" t="s">
        <v>141</v>
      </c>
      <c r="C17" s="33"/>
      <c r="D17" s="33"/>
      <c r="E17" s="33" t="s">
        <v>235</v>
      </c>
      <c r="F17" s="33"/>
      <c r="G17" s="33"/>
      <c r="H17" s="33"/>
      <c r="I17" s="33" t="s">
        <v>236</v>
      </c>
      <c r="J17" s="33"/>
      <c r="K17" s="207"/>
      <c r="L17" s="212"/>
      <c r="M17" s="218"/>
      <c r="N17" s="227"/>
    </row>
    <row r="18" spans="1:14" x14ac:dyDescent="0.25">
      <c r="A18" s="252"/>
      <c r="B18" s="28" t="s">
        <v>75</v>
      </c>
      <c r="C18" s="33"/>
      <c r="D18" s="33"/>
      <c r="E18" s="33" t="s">
        <v>235</v>
      </c>
      <c r="F18" s="33"/>
      <c r="G18" s="33"/>
      <c r="H18" s="33"/>
      <c r="I18" s="33" t="s">
        <v>236</v>
      </c>
      <c r="J18" s="33"/>
      <c r="K18" s="207"/>
      <c r="L18" s="212"/>
      <c r="M18" s="218"/>
      <c r="N18" s="227"/>
    </row>
    <row r="19" spans="1:14" ht="24" x14ac:dyDescent="0.25">
      <c r="A19" s="252"/>
      <c r="B19" s="28" t="s">
        <v>76</v>
      </c>
      <c r="C19" s="33"/>
      <c r="D19" s="33"/>
      <c r="E19" s="33" t="s">
        <v>235</v>
      </c>
      <c r="F19" s="33"/>
      <c r="G19" s="33"/>
      <c r="H19" s="33"/>
      <c r="I19" s="33" t="s">
        <v>236</v>
      </c>
      <c r="J19" s="33"/>
      <c r="K19" s="206"/>
      <c r="L19" s="212"/>
      <c r="M19" s="217" t="s">
        <v>238</v>
      </c>
      <c r="N19" s="227" t="s">
        <v>266</v>
      </c>
    </row>
    <row r="20" spans="1:14" ht="24" x14ac:dyDescent="0.25">
      <c r="A20" s="252"/>
      <c r="B20" s="28" t="s">
        <v>77</v>
      </c>
      <c r="C20" s="33"/>
      <c r="D20" s="33"/>
      <c r="E20" s="33" t="s">
        <v>235</v>
      </c>
      <c r="F20" s="33"/>
      <c r="G20" s="33"/>
      <c r="H20" s="33"/>
      <c r="I20" s="33" t="s">
        <v>236</v>
      </c>
      <c r="J20" s="33"/>
      <c r="K20" s="206"/>
      <c r="L20" s="212"/>
      <c r="M20" s="217" t="s">
        <v>238</v>
      </c>
      <c r="N20" s="227" t="s">
        <v>266</v>
      </c>
    </row>
    <row r="21" spans="1:14" ht="24" x14ac:dyDescent="0.25">
      <c r="A21" s="252"/>
      <c r="B21" s="28" t="s">
        <v>78</v>
      </c>
      <c r="C21" s="33"/>
      <c r="D21" s="33"/>
      <c r="E21" s="33" t="s">
        <v>235</v>
      </c>
      <c r="F21" s="33"/>
      <c r="G21" s="33"/>
      <c r="H21" s="33"/>
      <c r="I21" s="33" t="s">
        <v>236</v>
      </c>
      <c r="J21" s="33"/>
      <c r="K21" s="206"/>
      <c r="L21" s="212"/>
      <c r="M21" s="217" t="s">
        <v>238</v>
      </c>
      <c r="N21" s="227" t="s">
        <v>266</v>
      </c>
    </row>
    <row r="22" spans="1:14" x14ac:dyDescent="0.25">
      <c r="A22" s="252"/>
      <c r="B22" s="28" t="s">
        <v>79</v>
      </c>
      <c r="C22" s="33"/>
      <c r="D22" s="33"/>
      <c r="E22" s="33" t="s">
        <v>235</v>
      </c>
      <c r="F22" s="33"/>
      <c r="G22" s="33"/>
      <c r="H22" s="33"/>
      <c r="I22" s="33" t="s">
        <v>236</v>
      </c>
      <c r="J22" s="33"/>
      <c r="K22" s="207"/>
      <c r="L22" s="212"/>
      <c r="M22" s="216"/>
      <c r="N22" s="227"/>
    </row>
    <row r="23" spans="1:14" x14ac:dyDescent="0.25">
      <c r="A23" s="252"/>
      <c r="B23" s="28" t="s">
        <v>80</v>
      </c>
      <c r="C23" s="33"/>
      <c r="D23" s="33"/>
      <c r="E23" s="33" t="s">
        <v>235</v>
      </c>
      <c r="F23" s="33"/>
      <c r="G23" s="33"/>
      <c r="H23" s="33"/>
      <c r="I23" s="33" t="s">
        <v>236</v>
      </c>
      <c r="J23" s="33"/>
      <c r="K23" s="207"/>
      <c r="L23" s="212"/>
      <c r="M23" s="216"/>
      <c r="N23" s="227"/>
    </row>
    <row r="24" spans="1:14" x14ac:dyDescent="0.25">
      <c r="A24" s="252"/>
      <c r="B24" s="28" t="s">
        <v>139</v>
      </c>
      <c r="C24" s="33" t="s">
        <v>147</v>
      </c>
      <c r="D24" s="33"/>
      <c r="E24" s="33"/>
      <c r="F24" s="33"/>
      <c r="G24" s="33" t="s">
        <v>147</v>
      </c>
      <c r="H24" s="33"/>
      <c r="I24" s="33"/>
      <c r="J24" s="33"/>
      <c r="K24" s="207"/>
      <c r="L24" s="212"/>
      <c r="M24" s="216"/>
      <c r="N24" s="227"/>
    </row>
    <row r="25" spans="1:14" ht="24" x14ac:dyDescent="0.25">
      <c r="A25" s="252"/>
      <c r="B25" s="28" t="s">
        <v>81</v>
      </c>
      <c r="C25" s="33"/>
      <c r="D25" s="33"/>
      <c r="E25" s="33" t="s">
        <v>235</v>
      </c>
      <c r="F25" s="33"/>
      <c r="G25" s="33"/>
      <c r="H25" s="33"/>
      <c r="I25" s="33" t="s">
        <v>236</v>
      </c>
      <c r="J25" s="33"/>
      <c r="K25" s="207"/>
      <c r="L25" s="212"/>
      <c r="M25" s="217" t="s">
        <v>238</v>
      </c>
      <c r="N25" s="227" t="s">
        <v>266</v>
      </c>
    </row>
    <row r="26" spans="1:14" x14ac:dyDescent="0.25">
      <c r="A26" s="252"/>
      <c r="B26" s="28" t="s">
        <v>82</v>
      </c>
      <c r="C26" s="33"/>
      <c r="D26" s="33"/>
      <c r="E26" s="33" t="s">
        <v>235</v>
      </c>
      <c r="F26" s="33"/>
      <c r="G26" s="33"/>
      <c r="H26" s="33"/>
      <c r="I26" s="33" t="s">
        <v>236</v>
      </c>
      <c r="J26" s="33"/>
      <c r="K26" s="207"/>
      <c r="L26" s="212"/>
      <c r="M26" s="216"/>
      <c r="N26" s="227"/>
    </row>
    <row r="27" spans="1:14" x14ac:dyDescent="0.25">
      <c r="A27" s="252"/>
      <c r="B27" s="28" t="s">
        <v>83</v>
      </c>
      <c r="C27" s="33"/>
      <c r="D27" s="33"/>
      <c r="E27" s="33" t="s">
        <v>235</v>
      </c>
      <c r="F27" s="33"/>
      <c r="G27" s="33"/>
      <c r="H27" s="33"/>
      <c r="I27" s="33" t="s">
        <v>236</v>
      </c>
      <c r="J27" s="33"/>
      <c r="K27" s="207"/>
      <c r="L27" s="212"/>
      <c r="M27" s="216"/>
      <c r="N27" s="227"/>
    </row>
    <row r="28" spans="1:14" ht="24" x14ac:dyDescent="0.25">
      <c r="A28" s="252"/>
      <c r="B28" s="28" t="s">
        <v>84</v>
      </c>
      <c r="C28" s="33"/>
      <c r="D28" s="33"/>
      <c r="E28" s="33"/>
      <c r="F28" s="33" t="s">
        <v>133</v>
      </c>
      <c r="G28" s="33"/>
      <c r="H28" s="33"/>
      <c r="I28" s="33"/>
      <c r="J28" s="33" t="s">
        <v>205</v>
      </c>
      <c r="K28" s="207"/>
      <c r="L28" s="212"/>
      <c r="M28" s="217" t="s">
        <v>238</v>
      </c>
      <c r="N28" s="227" t="s">
        <v>266</v>
      </c>
    </row>
    <row r="29" spans="1:14" x14ac:dyDescent="0.25">
      <c r="A29" s="247"/>
      <c r="B29" s="28" t="s">
        <v>140</v>
      </c>
      <c r="C29" s="33"/>
      <c r="D29" s="33" t="s">
        <v>131</v>
      </c>
      <c r="E29" s="33"/>
      <c r="F29" s="33"/>
      <c r="G29" s="33"/>
      <c r="H29" s="33" t="s">
        <v>131</v>
      </c>
      <c r="I29" s="33"/>
      <c r="J29" s="33"/>
      <c r="K29" s="207"/>
      <c r="L29" s="212" t="s">
        <v>211</v>
      </c>
      <c r="M29" s="216" t="s">
        <v>241</v>
      </c>
      <c r="N29" s="227" t="s">
        <v>266</v>
      </c>
    </row>
    <row r="30" spans="1:14" x14ac:dyDescent="0.25">
      <c r="A30" s="247" t="s">
        <v>45</v>
      </c>
      <c r="B30" s="28" t="s">
        <v>46</v>
      </c>
      <c r="C30" s="33"/>
      <c r="D30" s="33" t="s">
        <v>131</v>
      </c>
      <c r="E30" s="33"/>
      <c r="F30" s="33"/>
      <c r="G30" s="33"/>
      <c r="H30" s="33" t="s">
        <v>204</v>
      </c>
      <c r="I30" s="33"/>
      <c r="J30" s="33"/>
      <c r="K30" s="207"/>
      <c r="L30" s="212"/>
      <c r="M30" s="216"/>
    </row>
    <row r="31" spans="1:14" x14ac:dyDescent="0.25">
      <c r="A31" s="252"/>
      <c r="B31" s="28" t="s">
        <v>47</v>
      </c>
      <c r="C31" s="33" t="s">
        <v>147</v>
      </c>
      <c r="D31" s="33"/>
      <c r="E31" s="33"/>
      <c r="F31" s="33"/>
      <c r="G31" s="33" t="s">
        <v>147</v>
      </c>
      <c r="H31" s="33"/>
      <c r="I31" s="33"/>
      <c r="J31" s="33"/>
      <c r="K31" s="207"/>
      <c r="L31" s="212"/>
      <c r="M31" s="216"/>
    </row>
    <row r="32" spans="1:14" x14ac:dyDescent="0.25">
      <c r="A32" s="247"/>
      <c r="B32" s="28" t="s">
        <v>48</v>
      </c>
      <c r="C32" s="33"/>
      <c r="D32" s="33" t="s">
        <v>131</v>
      </c>
      <c r="E32" s="33"/>
      <c r="F32" s="33"/>
      <c r="G32" s="33"/>
      <c r="H32" s="33" t="s">
        <v>204</v>
      </c>
      <c r="I32" s="33"/>
      <c r="J32" s="33"/>
      <c r="K32" s="207"/>
      <c r="L32" s="212"/>
      <c r="M32" s="216"/>
    </row>
    <row r="33" spans="1:14" x14ac:dyDescent="0.25">
      <c r="A33" s="247"/>
      <c r="B33" s="28" t="s">
        <v>49</v>
      </c>
      <c r="C33" s="33"/>
      <c r="D33" s="33" t="s">
        <v>131</v>
      </c>
      <c r="E33" s="33"/>
      <c r="F33" s="33"/>
      <c r="G33" s="33"/>
      <c r="H33" s="33" t="s">
        <v>204</v>
      </c>
      <c r="I33" s="33"/>
      <c r="J33" s="33"/>
      <c r="K33" s="207"/>
      <c r="L33" s="212"/>
      <c r="M33" s="216"/>
    </row>
    <row r="34" spans="1:14" x14ac:dyDescent="0.25">
      <c r="A34" s="252"/>
      <c r="B34" s="28" t="s">
        <v>50</v>
      </c>
      <c r="C34" s="33"/>
      <c r="D34" s="33"/>
      <c r="E34" s="33" t="s">
        <v>235</v>
      </c>
      <c r="F34" s="33"/>
      <c r="G34" s="33"/>
      <c r="H34" s="33"/>
      <c r="I34" s="33" t="s">
        <v>236</v>
      </c>
      <c r="J34" s="33"/>
      <c r="K34" s="207" t="s">
        <v>197</v>
      </c>
      <c r="L34" s="212"/>
      <c r="M34" s="216"/>
    </row>
    <row r="35" spans="1:14" x14ac:dyDescent="0.25">
      <c r="A35" s="252"/>
      <c r="B35" s="28" t="s">
        <v>51</v>
      </c>
      <c r="C35" s="33"/>
      <c r="D35" s="33"/>
      <c r="E35" s="33" t="s">
        <v>235</v>
      </c>
      <c r="F35" s="33"/>
      <c r="G35" s="33"/>
      <c r="H35" s="33"/>
      <c r="I35" s="33" t="s">
        <v>236</v>
      </c>
      <c r="J35" s="33"/>
      <c r="K35" s="207" t="s">
        <v>197</v>
      </c>
      <c r="L35" s="212"/>
      <c r="M35" s="216" t="s">
        <v>243</v>
      </c>
      <c r="N35" s="27" t="s">
        <v>267</v>
      </c>
    </row>
    <row r="36" spans="1:14" x14ac:dyDescent="0.25">
      <c r="A36" s="252"/>
      <c r="B36" s="28" t="s">
        <v>52</v>
      </c>
      <c r="C36" s="33"/>
      <c r="D36" s="33"/>
      <c r="E36" s="33"/>
      <c r="F36" s="33" t="s">
        <v>133</v>
      </c>
      <c r="G36" s="33"/>
      <c r="H36" s="33"/>
      <c r="I36" s="33"/>
      <c r="J36" s="33" t="s">
        <v>205</v>
      </c>
      <c r="K36" s="207" t="s">
        <v>198</v>
      </c>
      <c r="L36" s="212"/>
      <c r="M36" s="216"/>
    </row>
    <row r="37" spans="1:14" x14ac:dyDescent="0.25">
      <c r="A37" s="252"/>
      <c r="B37" s="28" t="s">
        <v>53</v>
      </c>
      <c r="C37" s="33"/>
      <c r="D37" s="33"/>
      <c r="E37" s="33"/>
      <c r="F37" s="33" t="s">
        <v>133</v>
      </c>
      <c r="G37" s="33"/>
      <c r="H37" s="33"/>
      <c r="I37" s="33"/>
      <c r="J37" s="33" t="s">
        <v>205</v>
      </c>
      <c r="K37" s="207" t="s">
        <v>198</v>
      </c>
      <c r="L37" s="212"/>
      <c r="M37" s="216"/>
    </row>
    <row r="38" spans="1:14" x14ac:dyDescent="0.25">
      <c r="A38" s="252"/>
      <c r="B38" s="28" t="s">
        <v>54</v>
      </c>
      <c r="C38" s="33"/>
      <c r="D38" s="33"/>
      <c r="E38" s="33"/>
      <c r="F38" s="33" t="s">
        <v>133</v>
      </c>
      <c r="G38" s="33"/>
      <c r="H38" s="33"/>
      <c r="I38" s="33"/>
      <c r="J38" s="33" t="s">
        <v>205</v>
      </c>
      <c r="K38" s="207" t="s">
        <v>198</v>
      </c>
      <c r="L38" s="212"/>
      <c r="M38" s="216"/>
    </row>
    <row r="39" spans="1:14" x14ac:dyDescent="0.25">
      <c r="A39" s="252"/>
      <c r="B39" s="28" t="s">
        <v>55</v>
      </c>
      <c r="C39" s="33"/>
      <c r="D39" s="33"/>
      <c r="E39" s="33"/>
      <c r="F39" s="33" t="s">
        <v>133</v>
      </c>
      <c r="G39" s="33"/>
      <c r="H39" s="33"/>
      <c r="I39" s="33"/>
      <c r="J39" s="33" t="s">
        <v>205</v>
      </c>
      <c r="K39" s="207" t="s">
        <v>198</v>
      </c>
      <c r="L39" s="212"/>
      <c r="M39" s="216" t="s">
        <v>243</v>
      </c>
      <c r="N39" s="27" t="s">
        <v>267</v>
      </c>
    </row>
    <row r="40" spans="1:14" x14ac:dyDescent="0.25">
      <c r="A40" s="252"/>
      <c r="B40" s="28" t="s">
        <v>142</v>
      </c>
      <c r="C40" s="33" t="s">
        <v>147</v>
      </c>
      <c r="D40" s="33"/>
      <c r="E40" s="33"/>
      <c r="F40" s="33"/>
      <c r="G40" s="33" t="s">
        <v>147</v>
      </c>
      <c r="H40" s="33"/>
      <c r="I40" s="33"/>
      <c r="J40" s="33"/>
      <c r="K40" s="207"/>
      <c r="L40" s="212"/>
      <c r="M40" s="216"/>
    </row>
    <row r="41" spans="1:14" x14ac:dyDescent="0.25">
      <c r="A41" s="247" t="s">
        <v>56</v>
      </c>
      <c r="B41" s="28" t="s">
        <v>57</v>
      </c>
      <c r="C41" s="33"/>
      <c r="D41" s="33" t="s">
        <v>131</v>
      </c>
      <c r="E41" s="33"/>
      <c r="F41" s="33"/>
      <c r="G41" s="33"/>
      <c r="H41" s="33" t="s">
        <v>204</v>
      </c>
      <c r="I41" s="33"/>
      <c r="J41" s="33"/>
      <c r="K41" s="207"/>
      <c r="L41" s="212"/>
      <c r="M41" s="216"/>
    </row>
    <row r="42" spans="1:14" x14ac:dyDescent="0.25">
      <c r="A42" s="247"/>
      <c r="B42" s="28" t="s">
        <v>58</v>
      </c>
      <c r="C42" s="33"/>
      <c r="D42" s="33" t="s">
        <v>213</v>
      </c>
      <c r="E42" s="33"/>
      <c r="F42" s="33"/>
      <c r="G42" s="33"/>
      <c r="H42" s="33" t="s">
        <v>212</v>
      </c>
      <c r="I42" s="33"/>
      <c r="J42" s="33"/>
      <c r="K42" s="207"/>
      <c r="L42" s="212"/>
      <c r="M42" s="216" t="s">
        <v>244</v>
      </c>
      <c r="N42" s="27" t="s">
        <v>268</v>
      </c>
    </row>
    <row r="43" spans="1:14" ht="38.25" x14ac:dyDescent="0.25">
      <c r="A43" s="247"/>
      <c r="B43" s="28" t="s">
        <v>59</v>
      </c>
      <c r="C43" s="33"/>
      <c r="D43" s="33" t="s">
        <v>131</v>
      </c>
      <c r="E43" s="33"/>
      <c r="F43" s="33"/>
      <c r="G43" s="33"/>
      <c r="H43" s="33" t="s">
        <v>204</v>
      </c>
      <c r="I43" s="33"/>
      <c r="J43" s="33"/>
      <c r="K43" s="207"/>
      <c r="L43" s="212"/>
      <c r="M43" s="219" t="s">
        <v>245</v>
      </c>
      <c r="N43" s="226" t="s">
        <v>269</v>
      </c>
    </row>
    <row r="44" spans="1:14" x14ac:dyDescent="0.25">
      <c r="A44" s="245"/>
      <c r="B44" s="28" t="s">
        <v>60</v>
      </c>
      <c r="C44" s="33"/>
      <c r="D44" s="33"/>
      <c r="E44" s="33" t="s">
        <v>235</v>
      </c>
      <c r="F44" s="33"/>
      <c r="G44" s="33"/>
      <c r="H44" s="33"/>
      <c r="I44" s="33" t="s">
        <v>236</v>
      </c>
      <c r="J44" s="33"/>
      <c r="K44" s="207"/>
      <c r="L44" s="212"/>
      <c r="M44" s="216"/>
    </row>
    <row r="45" spans="1:14" ht="25.5" x14ac:dyDescent="0.25">
      <c r="A45" s="247"/>
      <c r="B45" s="28" t="s">
        <v>61</v>
      </c>
      <c r="C45" s="33"/>
      <c r="D45" s="33" t="s">
        <v>131</v>
      </c>
      <c r="E45" s="33"/>
      <c r="F45" s="33"/>
      <c r="G45" s="33"/>
      <c r="H45" s="33" t="s">
        <v>204</v>
      </c>
      <c r="I45" s="33"/>
      <c r="J45" s="33"/>
      <c r="K45" s="207"/>
      <c r="L45" s="212"/>
      <c r="M45" s="219" t="s">
        <v>246</v>
      </c>
      <c r="N45" s="226" t="s">
        <v>270</v>
      </c>
    </row>
    <row r="46" spans="1:14" x14ac:dyDescent="0.25">
      <c r="A46" s="247"/>
      <c r="B46" s="28" t="s">
        <v>62</v>
      </c>
      <c r="C46" s="33"/>
      <c r="D46" s="33" t="s">
        <v>131</v>
      </c>
      <c r="E46" s="33"/>
      <c r="F46" s="33"/>
      <c r="G46" s="33"/>
      <c r="H46" s="33" t="s">
        <v>204</v>
      </c>
      <c r="I46" s="33"/>
      <c r="J46" s="33"/>
      <c r="K46" s="207"/>
      <c r="L46" s="214"/>
      <c r="M46" s="216" t="s">
        <v>247</v>
      </c>
      <c r="N46" s="27" t="s">
        <v>268</v>
      </c>
    </row>
    <row r="47" spans="1:14" x14ac:dyDescent="0.25">
      <c r="A47" s="245" t="s">
        <v>107</v>
      </c>
      <c r="B47" s="28" t="s">
        <v>108</v>
      </c>
      <c r="C47" s="33"/>
      <c r="D47" s="33"/>
      <c r="E47" s="33" t="s">
        <v>235</v>
      </c>
      <c r="F47" s="33"/>
      <c r="G47" s="33"/>
      <c r="H47" s="33"/>
      <c r="I47" s="33" t="s">
        <v>236</v>
      </c>
      <c r="J47" s="33"/>
      <c r="K47" s="207"/>
      <c r="L47" s="212"/>
      <c r="M47" s="216"/>
    </row>
    <row r="48" spans="1:14" x14ac:dyDescent="0.25">
      <c r="A48" s="247"/>
      <c r="B48" s="28" t="s">
        <v>143</v>
      </c>
      <c r="C48" s="33"/>
      <c r="D48" s="33" t="s">
        <v>131</v>
      </c>
      <c r="E48" s="33"/>
      <c r="F48" s="33"/>
      <c r="G48" s="33"/>
      <c r="H48" s="33" t="s">
        <v>204</v>
      </c>
      <c r="I48" s="33"/>
      <c r="J48" s="33"/>
      <c r="K48" s="207"/>
      <c r="L48" s="214" t="s">
        <v>214</v>
      </c>
      <c r="M48" s="216"/>
    </row>
    <row r="49" spans="1:14" x14ac:dyDescent="0.25">
      <c r="A49" s="245"/>
      <c r="B49" s="28" t="s">
        <v>109</v>
      </c>
      <c r="C49" s="33"/>
      <c r="D49" s="33"/>
      <c r="E49" s="33"/>
      <c r="F49" s="33" t="s">
        <v>133</v>
      </c>
      <c r="G49" s="33"/>
      <c r="H49" s="33"/>
      <c r="I49" s="33"/>
      <c r="J49" s="33" t="s">
        <v>205</v>
      </c>
      <c r="K49" s="207" t="s">
        <v>196</v>
      </c>
      <c r="L49" s="212"/>
      <c r="M49" s="216"/>
    </row>
    <row r="50" spans="1:14" x14ac:dyDescent="0.25">
      <c r="A50" s="245"/>
      <c r="B50" s="28" t="s">
        <v>110</v>
      </c>
      <c r="C50" s="33"/>
      <c r="D50" s="33"/>
      <c r="E50" s="33"/>
      <c r="F50" s="33" t="s">
        <v>133</v>
      </c>
      <c r="G50" s="33"/>
      <c r="H50" s="33"/>
      <c r="I50" s="33"/>
      <c r="J50" s="33" t="s">
        <v>205</v>
      </c>
      <c r="K50" s="207" t="s">
        <v>196</v>
      </c>
      <c r="L50" s="212"/>
      <c r="M50" s="216"/>
    </row>
    <row r="51" spans="1:14" x14ac:dyDescent="0.25">
      <c r="A51" s="245"/>
      <c r="B51" s="28" t="s">
        <v>111</v>
      </c>
      <c r="C51" s="33"/>
      <c r="D51" s="33"/>
      <c r="E51" s="33"/>
      <c r="F51" s="33" t="s">
        <v>133</v>
      </c>
      <c r="G51" s="33"/>
      <c r="H51" s="33"/>
      <c r="I51" s="33"/>
      <c r="J51" s="33" t="s">
        <v>205</v>
      </c>
      <c r="K51" s="207" t="s">
        <v>196</v>
      </c>
      <c r="L51" s="212"/>
      <c r="M51" s="216"/>
    </row>
    <row r="52" spans="1:14" x14ac:dyDescent="0.25">
      <c r="A52" s="245"/>
      <c r="B52" s="28" t="s">
        <v>112</v>
      </c>
      <c r="C52" s="33"/>
      <c r="D52" s="33"/>
      <c r="E52" s="33"/>
      <c r="F52" s="33" t="s">
        <v>133</v>
      </c>
      <c r="G52" s="33"/>
      <c r="H52" s="33"/>
      <c r="I52" s="33"/>
      <c r="J52" s="33" t="s">
        <v>205</v>
      </c>
      <c r="K52" s="207" t="s">
        <v>196</v>
      </c>
      <c r="L52" s="212"/>
      <c r="M52" s="216"/>
    </row>
    <row r="53" spans="1:14" x14ac:dyDescent="0.25">
      <c r="A53" s="245"/>
      <c r="B53" s="28" t="s">
        <v>113</v>
      </c>
      <c r="C53" s="33"/>
      <c r="D53" s="33"/>
      <c r="E53" s="33"/>
      <c r="F53" s="33" t="s">
        <v>133</v>
      </c>
      <c r="G53" s="33"/>
      <c r="H53" s="33"/>
      <c r="I53" s="33"/>
      <c r="J53" s="33" t="s">
        <v>205</v>
      </c>
      <c r="K53" s="207" t="s">
        <v>196</v>
      </c>
      <c r="L53" s="212"/>
      <c r="M53" s="216"/>
    </row>
    <row r="54" spans="1:14" x14ac:dyDescent="0.25">
      <c r="A54" s="247" t="s">
        <v>126</v>
      </c>
      <c r="B54" s="28" t="s">
        <v>127</v>
      </c>
      <c r="C54" s="33"/>
      <c r="D54" s="33" t="s">
        <v>131</v>
      </c>
      <c r="E54" s="33"/>
      <c r="F54" s="33"/>
      <c r="G54" s="33"/>
      <c r="H54" s="33" t="s">
        <v>204</v>
      </c>
      <c r="I54" s="33"/>
      <c r="J54" s="33"/>
      <c r="K54" s="207"/>
      <c r="L54" s="212" t="s">
        <v>209</v>
      </c>
      <c r="M54" s="219"/>
    </row>
    <row r="55" spans="1:14" ht="38.25" x14ac:dyDescent="0.25">
      <c r="A55" s="247"/>
      <c r="B55" s="28" t="s">
        <v>128</v>
      </c>
      <c r="C55" s="33"/>
      <c r="D55" s="33" t="s">
        <v>131</v>
      </c>
      <c r="E55" s="33"/>
      <c r="F55" s="33"/>
      <c r="G55" s="33"/>
      <c r="H55" s="33" t="s">
        <v>204</v>
      </c>
      <c r="I55" s="33"/>
      <c r="J55" s="33"/>
      <c r="K55" s="207"/>
      <c r="L55" s="212" t="s">
        <v>209</v>
      </c>
      <c r="M55" s="219" t="s">
        <v>248</v>
      </c>
      <c r="N55" s="27" t="s">
        <v>271</v>
      </c>
    </row>
    <row r="56" spans="1:14" ht="38.25" x14ac:dyDescent="0.25">
      <c r="A56" s="252"/>
      <c r="B56" s="28" t="s">
        <v>144</v>
      </c>
      <c r="C56" s="33" t="s">
        <v>147</v>
      </c>
      <c r="D56" s="33"/>
      <c r="E56" s="33"/>
      <c r="F56" s="33"/>
      <c r="G56" s="33" t="s">
        <v>147</v>
      </c>
      <c r="H56" s="33"/>
      <c r="I56" s="33"/>
      <c r="J56" s="33"/>
      <c r="K56" s="207"/>
      <c r="L56" s="212"/>
      <c r="M56" s="219" t="s">
        <v>248</v>
      </c>
      <c r="N56" s="27" t="s">
        <v>271</v>
      </c>
    </row>
    <row r="57" spans="1:14" x14ac:dyDescent="0.25">
      <c r="A57" s="247" t="s">
        <v>31</v>
      </c>
      <c r="B57" s="28" t="s">
        <v>32</v>
      </c>
      <c r="C57" s="33"/>
      <c r="D57" s="33" t="s">
        <v>215</v>
      </c>
      <c r="E57" s="33"/>
      <c r="F57" s="33"/>
      <c r="G57" s="33"/>
      <c r="H57" s="33" t="s">
        <v>216</v>
      </c>
      <c r="I57" s="33"/>
      <c r="J57" s="33"/>
      <c r="K57" s="207"/>
      <c r="L57" s="212"/>
      <c r="M57" s="216"/>
    </row>
    <row r="58" spans="1:14" x14ac:dyDescent="0.25">
      <c r="A58" s="247"/>
      <c r="B58" s="28" t="s">
        <v>33</v>
      </c>
      <c r="C58" s="33"/>
      <c r="D58" s="33" t="s">
        <v>215</v>
      </c>
      <c r="E58" s="33"/>
      <c r="F58" s="33"/>
      <c r="G58" s="33"/>
      <c r="H58" s="33" t="s">
        <v>216</v>
      </c>
      <c r="I58" s="33"/>
      <c r="J58" s="33"/>
      <c r="K58" s="207"/>
      <c r="L58" s="212"/>
      <c r="M58" s="216"/>
    </row>
    <row r="59" spans="1:14" x14ac:dyDescent="0.25">
      <c r="A59" s="247"/>
      <c r="B59" s="28" t="s">
        <v>34</v>
      </c>
      <c r="C59" s="33"/>
      <c r="D59" s="33" t="s">
        <v>215</v>
      </c>
      <c r="E59" s="33"/>
      <c r="F59" s="33"/>
      <c r="G59" s="33"/>
      <c r="H59" s="33" t="s">
        <v>216</v>
      </c>
      <c r="I59" s="33"/>
      <c r="J59" s="33"/>
      <c r="K59" s="207"/>
      <c r="L59" s="212"/>
      <c r="M59" s="216"/>
    </row>
    <row r="60" spans="1:14" x14ac:dyDescent="0.25">
      <c r="A60" s="247"/>
      <c r="B60" s="28" t="s">
        <v>35</v>
      </c>
      <c r="C60" s="33"/>
      <c r="D60" s="33" t="s">
        <v>215</v>
      </c>
      <c r="E60" s="33"/>
      <c r="F60" s="33"/>
      <c r="G60" s="33"/>
      <c r="H60" s="33" t="s">
        <v>216</v>
      </c>
      <c r="I60" s="33"/>
      <c r="J60" s="33"/>
      <c r="K60" s="207"/>
      <c r="L60" s="212"/>
      <c r="M60" s="216"/>
    </row>
    <row r="61" spans="1:14" ht="38.25" x14ac:dyDescent="0.25">
      <c r="A61" s="247"/>
      <c r="B61" s="28" t="s">
        <v>36</v>
      </c>
      <c r="C61" s="33"/>
      <c r="D61" s="33" t="s">
        <v>215</v>
      </c>
      <c r="E61" s="33"/>
      <c r="F61" s="33"/>
      <c r="G61" s="33"/>
      <c r="H61" s="33" t="s">
        <v>216</v>
      </c>
      <c r="I61" s="33"/>
      <c r="J61" s="33"/>
      <c r="K61" s="207"/>
      <c r="L61" s="212"/>
      <c r="M61" s="219" t="s">
        <v>249</v>
      </c>
      <c r="N61" s="27" t="s">
        <v>268</v>
      </c>
    </row>
    <row r="62" spans="1:14" x14ac:dyDescent="0.25">
      <c r="A62" s="247"/>
      <c r="B62" s="28" t="s">
        <v>37</v>
      </c>
      <c r="C62" s="33"/>
      <c r="D62" s="33" t="s">
        <v>215</v>
      </c>
      <c r="E62" s="33"/>
      <c r="F62" s="33"/>
      <c r="G62" s="33"/>
      <c r="H62" s="33" t="s">
        <v>216</v>
      </c>
      <c r="I62" s="33"/>
      <c r="J62" s="33"/>
      <c r="K62" s="207"/>
      <c r="L62" s="212"/>
      <c r="M62" s="216"/>
    </row>
    <row r="63" spans="1:14" x14ac:dyDescent="0.25">
      <c r="A63" s="247"/>
      <c r="B63" s="28" t="s">
        <v>38</v>
      </c>
      <c r="C63" s="33"/>
      <c r="D63" s="33" t="s">
        <v>215</v>
      </c>
      <c r="E63" s="33"/>
      <c r="F63" s="33"/>
      <c r="G63" s="33"/>
      <c r="H63" s="33" t="s">
        <v>216</v>
      </c>
      <c r="I63" s="33"/>
      <c r="J63" s="33"/>
      <c r="K63" s="207"/>
      <c r="L63" s="212"/>
      <c r="M63" s="216"/>
    </row>
    <row r="64" spans="1:14" x14ac:dyDescent="0.25">
      <c r="A64" s="247"/>
      <c r="B64" s="28" t="s">
        <v>39</v>
      </c>
      <c r="C64" s="33"/>
      <c r="D64" s="33" t="s">
        <v>215</v>
      </c>
      <c r="E64" s="33"/>
      <c r="F64" s="33"/>
      <c r="G64" s="33"/>
      <c r="H64" s="33" t="s">
        <v>216</v>
      </c>
      <c r="I64" s="33"/>
      <c r="J64" s="33"/>
      <c r="K64" s="207"/>
      <c r="L64" s="212"/>
      <c r="M64" s="216"/>
    </row>
    <row r="65" spans="1:14" x14ac:dyDescent="0.25">
      <c r="A65" s="247"/>
      <c r="B65" s="28" t="s">
        <v>40</v>
      </c>
      <c r="C65" s="33"/>
      <c r="D65" s="33" t="s">
        <v>215</v>
      </c>
      <c r="E65" s="33"/>
      <c r="F65" s="33"/>
      <c r="G65" s="33"/>
      <c r="H65" s="33" t="s">
        <v>216</v>
      </c>
      <c r="I65" s="33"/>
      <c r="J65" s="33"/>
      <c r="K65" s="207"/>
      <c r="L65" s="212"/>
      <c r="M65" s="216" t="s">
        <v>250</v>
      </c>
      <c r="N65" s="27" t="s">
        <v>272</v>
      </c>
    </row>
    <row r="66" spans="1:14" x14ac:dyDescent="0.25">
      <c r="A66" s="245"/>
      <c r="B66" s="28" t="s">
        <v>41</v>
      </c>
      <c r="C66" s="33"/>
      <c r="D66" s="33"/>
      <c r="E66" s="33"/>
      <c r="F66" s="33" t="s">
        <v>133</v>
      </c>
      <c r="G66" s="33"/>
      <c r="H66" s="33"/>
      <c r="I66" s="33"/>
      <c r="J66" s="33" t="s">
        <v>205</v>
      </c>
      <c r="K66" s="207"/>
      <c r="L66" s="212"/>
      <c r="M66" s="216"/>
    </row>
    <row r="67" spans="1:14" x14ac:dyDescent="0.25">
      <c r="A67" s="245"/>
      <c r="B67" s="28" t="s">
        <v>42</v>
      </c>
      <c r="C67" s="33"/>
      <c r="D67" s="33"/>
      <c r="E67" s="33"/>
      <c r="F67" s="33" t="s">
        <v>133</v>
      </c>
      <c r="G67" s="33"/>
      <c r="H67" s="33"/>
      <c r="I67" s="33"/>
      <c r="J67" s="33" t="s">
        <v>205</v>
      </c>
      <c r="K67" s="207"/>
      <c r="L67" s="212"/>
      <c r="M67" s="216"/>
    </row>
    <row r="68" spans="1:14" x14ac:dyDescent="0.25">
      <c r="A68" s="245"/>
      <c r="B68" s="28" t="s">
        <v>43</v>
      </c>
      <c r="C68" s="33"/>
      <c r="D68" s="33"/>
      <c r="E68" s="33"/>
      <c r="F68" s="33" t="s">
        <v>133</v>
      </c>
      <c r="G68" s="33"/>
      <c r="H68" s="33"/>
      <c r="I68" s="33"/>
      <c r="J68" s="33" t="s">
        <v>205</v>
      </c>
      <c r="K68" s="207"/>
      <c r="L68" s="212"/>
      <c r="M68" s="216"/>
    </row>
    <row r="69" spans="1:14" x14ac:dyDescent="0.25">
      <c r="A69" s="245"/>
      <c r="B69" s="28" t="s">
        <v>44</v>
      </c>
      <c r="C69" s="33"/>
      <c r="D69" s="33"/>
      <c r="E69" s="33"/>
      <c r="F69" s="33" t="s">
        <v>133</v>
      </c>
      <c r="G69" s="33"/>
      <c r="H69" s="33"/>
      <c r="I69" s="33"/>
      <c r="J69" s="33" t="s">
        <v>205</v>
      </c>
      <c r="K69" s="207"/>
      <c r="L69" s="212"/>
      <c r="M69" s="216"/>
    </row>
    <row r="70" spans="1:14" x14ac:dyDescent="0.25">
      <c r="A70" s="245" t="s">
        <v>103</v>
      </c>
      <c r="B70" s="28" t="s">
        <v>104</v>
      </c>
      <c r="C70" s="33"/>
      <c r="D70" s="33"/>
      <c r="E70" s="33" t="s">
        <v>235</v>
      </c>
      <c r="F70" s="33"/>
      <c r="G70" s="33"/>
      <c r="H70" s="33"/>
      <c r="I70" s="33" t="s">
        <v>236</v>
      </c>
      <c r="J70" s="33"/>
      <c r="K70" s="207"/>
      <c r="L70" s="212"/>
      <c r="M70" s="216"/>
    </row>
    <row r="71" spans="1:14" x14ac:dyDescent="0.25">
      <c r="A71" s="247"/>
      <c r="B71" s="28" t="s">
        <v>105</v>
      </c>
      <c r="C71" s="33"/>
      <c r="D71" s="33" t="s">
        <v>215</v>
      </c>
      <c r="E71" s="33"/>
      <c r="F71" s="33"/>
      <c r="G71" s="33"/>
      <c r="H71" s="33" t="s">
        <v>216</v>
      </c>
      <c r="I71" s="33"/>
      <c r="J71" s="33"/>
      <c r="K71" s="207"/>
      <c r="L71" s="212" t="s">
        <v>217</v>
      </c>
      <c r="M71" s="216"/>
    </row>
    <row r="72" spans="1:14" x14ac:dyDescent="0.25">
      <c r="A72" s="245"/>
      <c r="B72" s="28" t="s">
        <v>106</v>
      </c>
      <c r="C72" s="33"/>
      <c r="D72" s="33"/>
      <c r="E72" s="33"/>
      <c r="F72" s="33" t="s">
        <v>133</v>
      </c>
      <c r="G72" s="33"/>
      <c r="H72" s="33"/>
      <c r="I72" s="33"/>
      <c r="J72" s="33" t="s">
        <v>205</v>
      </c>
      <c r="K72" s="207"/>
      <c r="L72" s="212"/>
      <c r="M72" s="216"/>
    </row>
    <row r="73" spans="1:14" x14ac:dyDescent="0.25">
      <c r="A73" s="245" t="s">
        <v>12</v>
      </c>
      <c r="B73" s="28" t="s">
        <v>13</v>
      </c>
      <c r="C73" s="33"/>
      <c r="D73" s="33"/>
      <c r="E73" s="33" t="s">
        <v>235</v>
      </c>
      <c r="F73" s="33"/>
      <c r="G73" s="33"/>
      <c r="H73" s="33"/>
      <c r="I73" s="33" t="s">
        <v>236</v>
      </c>
      <c r="J73" s="33"/>
      <c r="K73" s="207"/>
      <c r="L73" s="212"/>
      <c r="M73" s="216"/>
    </row>
    <row r="74" spans="1:14" x14ac:dyDescent="0.25">
      <c r="A74" s="245"/>
      <c r="B74" s="28" t="s">
        <v>14</v>
      </c>
      <c r="C74" s="33"/>
      <c r="D74" s="33"/>
      <c r="E74" s="33" t="s">
        <v>235</v>
      </c>
      <c r="F74" s="33"/>
      <c r="G74" s="33"/>
      <c r="H74" s="33"/>
      <c r="I74" s="33" t="s">
        <v>236</v>
      </c>
      <c r="J74" s="33"/>
      <c r="K74" s="207"/>
      <c r="L74" s="212"/>
      <c r="M74" s="216"/>
    </row>
    <row r="75" spans="1:14" x14ac:dyDescent="0.25">
      <c r="A75" s="245"/>
      <c r="B75" s="28" t="s">
        <v>15</v>
      </c>
      <c r="C75" s="33"/>
      <c r="D75" s="33"/>
      <c r="E75" s="33"/>
      <c r="F75" s="33" t="s">
        <v>133</v>
      </c>
      <c r="G75" s="33"/>
      <c r="H75" s="33"/>
      <c r="I75" s="33"/>
      <c r="J75" s="33" t="s">
        <v>205</v>
      </c>
      <c r="K75" s="208" t="s">
        <v>181</v>
      </c>
      <c r="L75" s="212"/>
      <c r="M75" s="216"/>
    </row>
    <row r="76" spans="1:14" x14ac:dyDescent="0.25">
      <c r="A76" s="245"/>
      <c r="B76" s="28" t="s">
        <v>16</v>
      </c>
      <c r="C76" s="33"/>
      <c r="D76" s="33"/>
      <c r="E76" s="33"/>
      <c r="F76" s="33" t="s">
        <v>133</v>
      </c>
      <c r="G76" s="33"/>
      <c r="H76" s="33"/>
      <c r="I76" s="33"/>
      <c r="J76" s="33" t="s">
        <v>205</v>
      </c>
      <c r="K76" s="208" t="s">
        <v>181</v>
      </c>
      <c r="L76" s="212"/>
      <c r="M76" s="216"/>
    </row>
    <row r="77" spans="1:14" x14ac:dyDescent="0.25">
      <c r="A77" s="245"/>
      <c r="B77" s="28" t="s">
        <v>17</v>
      </c>
      <c r="C77" s="33"/>
      <c r="D77" s="33"/>
      <c r="E77" s="33"/>
      <c r="F77" s="33" t="s">
        <v>133</v>
      </c>
      <c r="G77" s="33"/>
      <c r="H77" s="33"/>
      <c r="I77" s="33"/>
      <c r="J77" s="33" t="s">
        <v>205</v>
      </c>
      <c r="K77" s="208" t="s">
        <v>181</v>
      </c>
      <c r="L77" s="212"/>
      <c r="M77" s="216"/>
    </row>
    <row r="78" spans="1:14" x14ac:dyDescent="0.25">
      <c r="A78" s="245"/>
      <c r="B78" s="28" t="s">
        <v>18</v>
      </c>
      <c r="C78" s="33"/>
      <c r="D78" s="33"/>
      <c r="E78" s="33"/>
      <c r="F78" s="33" t="s">
        <v>133</v>
      </c>
      <c r="G78" s="33"/>
      <c r="H78" s="33"/>
      <c r="I78" s="33"/>
      <c r="J78" s="33" t="s">
        <v>205</v>
      </c>
      <c r="K78" s="208" t="s">
        <v>181</v>
      </c>
      <c r="L78" s="212"/>
      <c r="M78" s="216"/>
    </row>
    <row r="79" spans="1:14" x14ac:dyDescent="0.25">
      <c r="A79" s="245"/>
      <c r="B79" s="28" t="s">
        <v>19</v>
      </c>
      <c r="C79" s="33"/>
      <c r="D79" s="33"/>
      <c r="E79" s="33"/>
      <c r="F79" s="33" t="s">
        <v>133</v>
      </c>
      <c r="G79" s="33"/>
      <c r="H79" s="33"/>
      <c r="I79" s="33"/>
      <c r="J79" s="33" t="s">
        <v>205</v>
      </c>
      <c r="K79" s="208" t="s">
        <v>181</v>
      </c>
      <c r="L79" s="212"/>
      <c r="M79" s="216"/>
    </row>
    <row r="80" spans="1:14" x14ac:dyDescent="0.25">
      <c r="A80" s="245"/>
      <c r="B80" s="28" t="s">
        <v>20</v>
      </c>
      <c r="C80" s="33"/>
      <c r="D80" s="33"/>
      <c r="E80" s="33"/>
      <c r="F80" s="33" t="s">
        <v>133</v>
      </c>
      <c r="G80" s="33"/>
      <c r="H80" s="33"/>
      <c r="I80" s="33"/>
      <c r="J80" s="33" t="s">
        <v>205</v>
      </c>
      <c r="K80" s="208" t="s">
        <v>181</v>
      </c>
      <c r="L80" s="212"/>
      <c r="M80" s="216"/>
    </row>
    <row r="81" spans="1:14" x14ac:dyDescent="0.25">
      <c r="A81" s="245"/>
      <c r="B81" s="28" t="s">
        <v>21</v>
      </c>
      <c r="C81" s="33"/>
      <c r="D81" s="33"/>
      <c r="E81" s="33"/>
      <c r="F81" s="33" t="s">
        <v>133</v>
      </c>
      <c r="G81" s="33"/>
      <c r="H81" s="33"/>
      <c r="I81" s="33"/>
      <c r="J81" s="33" t="s">
        <v>205</v>
      </c>
      <c r="K81" s="208" t="s">
        <v>181</v>
      </c>
      <c r="L81" s="212"/>
      <c r="M81" s="216"/>
    </row>
    <row r="82" spans="1:14" x14ac:dyDescent="0.25">
      <c r="A82" s="245"/>
      <c r="B82" s="28" t="s">
        <v>22</v>
      </c>
      <c r="C82" s="33"/>
      <c r="D82" s="33"/>
      <c r="E82" s="33"/>
      <c r="F82" s="33" t="s">
        <v>133</v>
      </c>
      <c r="G82" s="33"/>
      <c r="H82" s="33"/>
      <c r="I82" s="33"/>
      <c r="J82" s="33" t="s">
        <v>205</v>
      </c>
      <c r="K82" s="208" t="s">
        <v>181</v>
      </c>
      <c r="L82" s="212"/>
      <c r="M82" s="216"/>
    </row>
    <row r="83" spans="1:14" x14ac:dyDescent="0.25">
      <c r="A83" s="245"/>
      <c r="B83" s="28" t="s">
        <v>23</v>
      </c>
      <c r="C83" s="33"/>
      <c r="D83" s="33"/>
      <c r="E83" s="33"/>
      <c r="F83" s="33" t="s">
        <v>133</v>
      </c>
      <c r="G83" s="33"/>
      <c r="H83" s="33"/>
      <c r="I83" s="33"/>
      <c r="J83" s="33" t="s">
        <v>205</v>
      </c>
      <c r="K83" s="208" t="s">
        <v>181</v>
      </c>
      <c r="L83" s="212"/>
      <c r="M83" s="216"/>
    </row>
    <row r="84" spans="1:14" x14ac:dyDescent="0.25">
      <c r="A84" s="245"/>
      <c r="B84" s="28" t="s">
        <v>24</v>
      </c>
      <c r="C84" s="33"/>
      <c r="D84" s="33"/>
      <c r="E84" s="33"/>
      <c r="F84" s="33" t="s">
        <v>133</v>
      </c>
      <c r="G84" s="33"/>
      <c r="H84" s="33"/>
      <c r="I84" s="33"/>
      <c r="J84" s="33" t="s">
        <v>205</v>
      </c>
      <c r="K84" s="208" t="s">
        <v>181</v>
      </c>
      <c r="L84" s="212"/>
      <c r="M84" s="216"/>
    </row>
    <row r="85" spans="1:14" x14ac:dyDescent="0.25">
      <c r="A85" s="245"/>
      <c r="B85" s="28" t="s">
        <v>25</v>
      </c>
      <c r="C85" s="33"/>
      <c r="D85" s="33"/>
      <c r="E85" s="33"/>
      <c r="F85" s="33" t="s">
        <v>133</v>
      </c>
      <c r="G85" s="33"/>
      <c r="H85" s="33"/>
      <c r="I85" s="33"/>
      <c r="J85" s="33" t="s">
        <v>205</v>
      </c>
      <c r="K85" s="208" t="s">
        <v>181</v>
      </c>
      <c r="L85" s="212"/>
      <c r="M85" s="216"/>
    </row>
    <row r="86" spans="1:14" x14ac:dyDescent="0.25">
      <c r="A86" s="245"/>
      <c r="B86" s="28" t="s">
        <v>26</v>
      </c>
      <c r="C86" s="33"/>
      <c r="D86" s="33"/>
      <c r="E86" s="33"/>
      <c r="F86" s="33" t="s">
        <v>133</v>
      </c>
      <c r="G86" s="33"/>
      <c r="H86" s="33"/>
      <c r="I86" s="33"/>
      <c r="J86" s="33" t="s">
        <v>205</v>
      </c>
      <c r="K86" s="208" t="s">
        <v>181</v>
      </c>
      <c r="L86" s="212"/>
      <c r="M86" s="216"/>
    </row>
    <row r="87" spans="1:14" x14ac:dyDescent="0.25">
      <c r="A87" s="245"/>
      <c r="B87" s="28" t="s">
        <v>27</v>
      </c>
      <c r="C87" s="33"/>
      <c r="D87" s="33"/>
      <c r="E87" s="33"/>
      <c r="F87" s="33" t="s">
        <v>133</v>
      </c>
      <c r="G87" s="33"/>
      <c r="H87" s="33"/>
      <c r="I87" s="33"/>
      <c r="J87" s="33" t="s">
        <v>205</v>
      </c>
      <c r="K87" s="208" t="s">
        <v>181</v>
      </c>
      <c r="L87" s="212"/>
      <c r="M87" s="216"/>
    </row>
    <row r="88" spans="1:14" x14ac:dyDescent="0.25">
      <c r="A88" s="245"/>
      <c r="B88" s="28" t="s">
        <v>28</v>
      </c>
      <c r="C88" s="33"/>
      <c r="D88" s="33"/>
      <c r="E88" s="33"/>
      <c r="F88" s="33" t="s">
        <v>133</v>
      </c>
      <c r="G88" s="33"/>
      <c r="H88" s="33"/>
      <c r="I88" s="33"/>
      <c r="J88" s="33" t="s">
        <v>205</v>
      </c>
      <c r="K88" s="208" t="s">
        <v>181</v>
      </c>
      <c r="L88" s="212"/>
      <c r="M88" s="216"/>
    </row>
    <row r="89" spans="1:14" x14ac:dyDescent="0.25">
      <c r="A89" s="245"/>
      <c r="B89" s="28" t="s">
        <v>29</v>
      </c>
      <c r="C89" s="33"/>
      <c r="D89" s="33"/>
      <c r="E89" s="33"/>
      <c r="F89" s="33" t="s">
        <v>133</v>
      </c>
      <c r="G89" s="33"/>
      <c r="H89" s="33"/>
      <c r="I89" s="33"/>
      <c r="J89" s="33" t="s">
        <v>205</v>
      </c>
      <c r="K89" s="208" t="s">
        <v>181</v>
      </c>
      <c r="L89" s="212"/>
      <c r="M89" s="216"/>
    </row>
    <row r="90" spans="1:14" x14ac:dyDescent="0.25">
      <c r="A90" s="245"/>
      <c r="B90" s="28" t="s">
        <v>30</v>
      </c>
      <c r="C90" s="33"/>
      <c r="D90" s="33"/>
      <c r="E90" s="33"/>
      <c r="F90" s="33" t="s">
        <v>133</v>
      </c>
      <c r="G90" s="33"/>
      <c r="H90" s="33"/>
      <c r="I90" s="33"/>
      <c r="J90" s="33" t="s">
        <v>205</v>
      </c>
      <c r="K90" s="208" t="s">
        <v>181</v>
      </c>
      <c r="L90" s="212"/>
      <c r="M90" s="216"/>
    </row>
    <row r="91" spans="1:14" x14ac:dyDescent="0.25">
      <c r="A91" s="245" t="s">
        <v>66</v>
      </c>
      <c r="B91" s="28" t="s">
        <v>67</v>
      </c>
      <c r="C91" s="33"/>
      <c r="D91" s="33"/>
      <c r="E91" s="33"/>
      <c r="F91" s="33" t="s">
        <v>133</v>
      </c>
      <c r="G91" s="33"/>
      <c r="H91" s="33"/>
      <c r="I91" s="33"/>
      <c r="J91" s="33" t="s">
        <v>205</v>
      </c>
      <c r="K91" s="208" t="s">
        <v>182</v>
      </c>
      <c r="L91" s="212"/>
      <c r="M91" s="216"/>
    </row>
    <row r="92" spans="1:14" x14ac:dyDescent="0.25">
      <c r="A92" s="245"/>
      <c r="B92" s="28" t="s">
        <v>68</v>
      </c>
      <c r="C92" s="33"/>
      <c r="D92" s="33"/>
      <c r="E92" s="33"/>
      <c r="F92" s="33" t="s">
        <v>133</v>
      </c>
      <c r="G92" s="33"/>
      <c r="H92" s="33"/>
      <c r="I92" s="33"/>
      <c r="J92" s="33" t="s">
        <v>205</v>
      </c>
      <c r="K92" s="208" t="s">
        <v>182</v>
      </c>
      <c r="L92" s="212"/>
      <c r="M92" s="219"/>
    </row>
    <row r="93" spans="1:14" ht="25.5" x14ac:dyDescent="0.25">
      <c r="A93" s="245"/>
      <c r="B93" s="28" t="s">
        <v>69</v>
      </c>
      <c r="C93" s="33"/>
      <c r="D93" s="33"/>
      <c r="E93" s="33"/>
      <c r="F93" s="33" t="s">
        <v>133</v>
      </c>
      <c r="G93" s="33"/>
      <c r="H93" s="33"/>
      <c r="I93" s="33"/>
      <c r="J93" s="33" t="s">
        <v>205</v>
      </c>
      <c r="K93" s="208"/>
      <c r="L93" s="212"/>
      <c r="M93" s="219" t="s">
        <v>251</v>
      </c>
      <c r="N93" s="27" t="s">
        <v>273</v>
      </c>
    </row>
    <row r="94" spans="1:14" x14ac:dyDescent="0.25">
      <c r="A94" s="245"/>
      <c r="B94" s="28" t="s">
        <v>145</v>
      </c>
      <c r="C94" s="33" t="s">
        <v>147</v>
      </c>
      <c r="D94" s="33"/>
      <c r="E94" s="33"/>
      <c r="F94" s="33"/>
      <c r="G94" s="33" t="s">
        <v>147</v>
      </c>
      <c r="H94" s="33"/>
      <c r="I94" s="33"/>
      <c r="J94" s="33"/>
      <c r="K94" s="208"/>
      <c r="L94" s="212"/>
      <c r="M94" s="216"/>
    </row>
    <row r="95" spans="1:14" x14ac:dyDescent="0.25">
      <c r="A95" s="245"/>
      <c r="B95" s="28" t="s">
        <v>70</v>
      </c>
      <c r="C95" s="33"/>
      <c r="D95" s="33"/>
      <c r="E95" s="33"/>
      <c r="F95" s="33" t="s">
        <v>133</v>
      </c>
      <c r="G95" s="33"/>
      <c r="H95" s="33"/>
      <c r="I95" s="33"/>
      <c r="J95" s="33" t="s">
        <v>205</v>
      </c>
      <c r="K95" s="208" t="s">
        <v>182</v>
      </c>
      <c r="L95" s="212"/>
      <c r="M95" s="216"/>
    </row>
    <row r="96" spans="1:14" x14ac:dyDescent="0.25">
      <c r="A96" s="245" t="s">
        <v>63</v>
      </c>
      <c r="B96" s="28" t="s">
        <v>64</v>
      </c>
      <c r="C96" s="33"/>
      <c r="D96" s="33"/>
      <c r="E96" s="33"/>
      <c r="F96" s="33" t="s">
        <v>133</v>
      </c>
      <c r="G96" s="33"/>
      <c r="H96" s="33"/>
      <c r="I96" s="33"/>
      <c r="J96" s="33" t="s">
        <v>205</v>
      </c>
      <c r="K96" s="208" t="s">
        <v>199</v>
      </c>
      <c r="L96" s="212"/>
      <c r="M96" s="216"/>
    </row>
    <row r="97" spans="1:14" x14ac:dyDescent="0.25">
      <c r="A97" s="245"/>
      <c r="B97" s="28" t="s">
        <v>63</v>
      </c>
      <c r="C97" s="33"/>
      <c r="D97" s="33"/>
      <c r="E97" s="33"/>
      <c r="F97" s="33" t="s">
        <v>133</v>
      </c>
      <c r="G97" s="33"/>
      <c r="H97" s="33"/>
      <c r="I97" s="33"/>
      <c r="J97" s="33" t="s">
        <v>205</v>
      </c>
      <c r="K97" s="208" t="s">
        <v>199</v>
      </c>
      <c r="L97" s="212"/>
      <c r="M97" s="216"/>
    </row>
    <row r="98" spans="1:14" x14ac:dyDescent="0.25">
      <c r="A98" s="245"/>
      <c r="B98" s="28" t="s">
        <v>65</v>
      </c>
      <c r="C98" s="33"/>
      <c r="D98" s="33"/>
      <c r="E98" s="33"/>
      <c r="F98" s="33" t="s">
        <v>133</v>
      </c>
      <c r="G98" s="33"/>
      <c r="H98" s="33"/>
      <c r="I98" s="33"/>
      <c r="J98" s="33" t="s">
        <v>205</v>
      </c>
      <c r="K98" s="208" t="s">
        <v>199</v>
      </c>
      <c r="L98" s="212"/>
      <c r="M98" s="216"/>
    </row>
    <row r="99" spans="1:14" x14ac:dyDescent="0.25">
      <c r="A99" s="245" t="s">
        <v>85</v>
      </c>
      <c r="B99" s="28" t="s">
        <v>86</v>
      </c>
      <c r="C99" s="33"/>
      <c r="D99" s="33"/>
      <c r="E99" s="33"/>
      <c r="F99" s="33" t="s">
        <v>133</v>
      </c>
      <c r="G99" s="33"/>
      <c r="H99" s="33"/>
      <c r="I99" s="33"/>
      <c r="J99" s="33" t="s">
        <v>205</v>
      </c>
      <c r="K99" s="207"/>
      <c r="L99" s="212"/>
      <c r="M99" s="216"/>
    </row>
    <row r="100" spans="1:14" x14ac:dyDescent="0.25">
      <c r="A100" s="245"/>
      <c r="B100" s="28" t="s">
        <v>87</v>
      </c>
      <c r="C100" s="33"/>
      <c r="D100" s="33"/>
      <c r="E100" s="33"/>
      <c r="F100" s="33" t="s">
        <v>133</v>
      </c>
      <c r="G100" s="33"/>
      <c r="H100" s="33"/>
      <c r="I100" s="33"/>
      <c r="J100" s="33" t="s">
        <v>205</v>
      </c>
      <c r="K100" s="207"/>
      <c r="L100" s="212"/>
      <c r="M100" s="216"/>
    </row>
    <row r="101" spans="1:14" x14ac:dyDescent="0.25">
      <c r="A101" s="245"/>
      <c r="B101" s="28" t="s">
        <v>88</v>
      </c>
      <c r="C101" s="33"/>
      <c r="D101" s="33"/>
      <c r="E101" s="33"/>
      <c r="F101" s="33" t="s">
        <v>133</v>
      </c>
      <c r="G101" s="33"/>
      <c r="H101" s="33"/>
      <c r="I101" s="33"/>
      <c r="J101" s="33" t="s">
        <v>205</v>
      </c>
      <c r="K101" s="207"/>
      <c r="L101" s="212"/>
      <c r="M101" s="216"/>
    </row>
    <row r="102" spans="1:14" x14ac:dyDescent="0.25">
      <c r="A102" s="247" t="s">
        <v>89</v>
      </c>
      <c r="B102" s="28" t="s">
        <v>90</v>
      </c>
      <c r="C102" s="33"/>
      <c r="D102" s="33" t="s">
        <v>131</v>
      </c>
      <c r="E102" s="33"/>
      <c r="F102" s="33"/>
      <c r="G102" s="33"/>
      <c r="H102" s="33" t="s">
        <v>204</v>
      </c>
      <c r="I102" s="33"/>
      <c r="J102" s="33"/>
      <c r="K102" s="207"/>
      <c r="L102" s="212"/>
      <c r="M102" s="216" t="s">
        <v>252</v>
      </c>
      <c r="N102" s="27" t="s">
        <v>268</v>
      </c>
    </row>
    <row r="103" spans="1:14" x14ac:dyDescent="0.25">
      <c r="A103" s="247"/>
      <c r="B103" s="28" t="s">
        <v>91</v>
      </c>
      <c r="C103" s="33"/>
      <c r="D103" s="33" t="s">
        <v>131</v>
      </c>
      <c r="E103" s="33"/>
      <c r="F103" s="33"/>
      <c r="G103" s="33"/>
      <c r="H103" s="33" t="s">
        <v>204</v>
      </c>
      <c r="I103" s="33"/>
      <c r="J103" s="33"/>
      <c r="K103" s="207"/>
      <c r="L103" s="212"/>
      <c r="M103" s="216"/>
    </row>
    <row r="104" spans="1:14" ht="25.5" x14ac:dyDescent="0.25">
      <c r="A104" s="247" t="s">
        <v>92</v>
      </c>
      <c r="B104" s="28" t="s">
        <v>93</v>
      </c>
      <c r="C104" s="33"/>
      <c r="D104" s="33" t="s">
        <v>215</v>
      </c>
      <c r="E104" s="33"/>
      <c r="F104" s="33"/>
      <c r="G104" s="33"/>
      <c r="H104" s="33" t="s">
        <v>216</v>
      </c>
      <c r="I104" s="33"/>
      <c r="J104" s="33"/>
      <c r="K104" s="207"/>
      <c r="L104" s="212"/>
      <c r="M104" s="219" t="s">
        <v>253</v>
      </c>
      <c r="N104" s="27" t="s">
        <v>268</v>
      </c>
    </row>
    <row r="105" spans="1:14" ht="25.5" x14ac:dyDescent="0.25">
      <c r="A105" s="247"/>
      <c r="B105" s="28" t="s">
        <v>94</v>
      </c>
      <c r="C105" s="33"/>
      <c r="D105" s="33" t="s">
        <v>215</v>
      </c>
      <c r="E105" s="33"/>
      <c r="F105" s="33"/>
      <c r="G105" s="33"/>
      <c r="H105" s="33" t="s">
        <v>216</v>
      </c>
      <c r="I105" s="33"/>
      <c r="J105" s="33"/>
      <c r="K105" s="207"/>
      <c r="L105" s="212"/>
      <c r="M105" s="219" t="s">
        <v>253</v>
      </c>
      <c r="N105" s="27" t="s">
        <v>268</v>
      </c>
    </row>
    <row r="106" spans="1:14" ht="25.5" x14ac:dyDescent="0.25">
      <c r="A106" s="247"/>
      <c r="B106" s="28" t="s">
        <v>95</v>
      </c>
      <c r="C106" s="33"/>
      <c r="D106" s="33" t="s">
        <v>215</v>
      </c>
      <c r="E106" s="33"/>
      <c r="F106" s="33"/>
      <c r="G106" s="33"/>
      <c r="H106" s="33" t="s">
        <v>216</v>
      </c>
      <c r="I106" s="33"/>
      <c r="J106" s="33"/>
      <c r="K106" s="207"/>
      <c r="L106" s="212"/>
      <c r="M106" s="219" t="s">
        <v>253</v>
      </c>
      <c r="N106" s="27" t="s">
        <v>268</v>
      </c>
    </row>
    <row r="107" spans="1:14" ht="25.5" x14ac:dyDescent="0.25">
      <c r="A107" s="247"/>
      <c r="B107" s="28" t="s">
        <v>96</v>
      </c>
      <c r="C107" s="33"/>
      <c r="D107" s="33" t="s">
        <v>215</v>
      </c>
      <c r="E107" s="33"/>
      <c r="F107" s="33"/>
      <c r="G107" s="33"/>
      <c r="H107" s="33" t="s">
        <v>216</v>
      </c>
      <c r="I107" s="33"/>
      <c r="J107" s="33"/>
      <c r="K107" s="207"/>
      <c r="L107" s="212"/>
      <c r="M107" s="219" t="s">
        <v>253</v>
      </c>
      <c r="N107" s="27" t="s">
        <v>268</v>
      </c>
    </row>
    <row r="108" spans="1:14" x14ac:dyDescent="0.25">
      <c r="A108" s="245"/>
      <c r="B108" s="28" t="s">
        <v>97</v>
      </c>
      <c r="C108" s="33" t="s">
        <v>147</v>
      </c>
      <c r="D108" s="33"/>
      <c r="E108" s="33"/>
      <c r="F108" s="33"/>
      <c r="G108" s="33" t="s">
        <v>147</v>
      </c>
      <c r="H108" s="33"/>
      <c r="I108" s="33"/>
      <c r="J108" s="33"/>
      <c r="K108" s="207"/>
      <c r="L108" s="212"/>
      <c r="M108" s="216"/>
    </row>
    <row r="109" spans="1:14" x14ac:dyDescent="0.25">
      <c r="A109" s="247"/>
      <c r="B109" s="28" t="s">
        <v>98</v>
      </c>
      <c r="C109" s="33"/>
      <c r="D109" s="33" t="s">
        <v>215</v>
      </c>
      <c r="E109" s="33"/>
      <c r="F109" s="33"/>
      <c r="G109" s="33"/>
      <c r="H109" s="33" t="s">
        <v>216</v>
      </c>
      <c r="I109" s="33"/>
      <c r="J109" s="33"/>
      <c r="K109" s="207"/>
      <c r="L109" s="212"/>
      <c r="M109" s="216"/>
    </row>
    <row r="110" spans="1:14" x14ac:dyDescent="0.25">
      <c r="A110" s="245"/>
      <c r="B110" s="28" t="s">
        <v>99</v>
      </c>
      <c r="C110" s="33"/>
      <c r="D110" s="33"/>
      <c r="E110" s="33" t="s">
        <v>235</v>
      </c>
      <c r="F110" s="33"/>
      <c r="G110" s="33"/>
      <c r="H110" s="33"/>
      <c r="I110" s="33" t="s">
        <v>236</v>
      </c>
      <c r="J110" s="33"/>
      <c r="K110" s="207"/>
      <c r="L110" s="212"/>
      <c r="M110" s="216"/>
    </row>
    <row r="111" spans="1:14" x14ac:dyDescent="0.25">
      <c r="A111" s="245"/>
      <c r="B111" s="28" t="s">
        <v>100</v>
      </c>
      <c r="C111" s="33"/>
      <c r="D111" s="33"/>
      <c r="E111" s="33" t="s">
        <v>235</v>
      </c>
      <c r="F111" s="33"/>
      <c r="G111" s="33"/>
      <c r="H111" s="33"/>
      <c r="I111" s="33" t="s">
        <v>236</v>
      </c>
      <c r="J111" s="33"/>
      <c r="K111" s="207"/>
      <c r="L111" s="212"/>
      <c r="M111" s="216"/>
    </row>
    <row r="112" spans="1:14" x14ac:dyDescent="0.25">
      <c r="A112" s="245"/>
      <c r="B112" s="28" t="s">
        <v>101</v>
      </c>
      <c r="C112" s="33"/>
      <c r="D112" s="33"/>
      <c r="E112" s="33" t="s">
        <v>235</v>
      </c>
      <c r="F112" s="33"/>
      <c r="G112" s="33"/>
      <c r="H112" s="33"/>
      <c r="I112" s="33" t="s">
        <v>236</v>
      </c>
      <c r="J112" s="33"/>
      <c r="K112" s="207"/>
      <c r="L112" s="212"/>
      <c r="M112" s="216"/>
    </row>
    <row r="113" spans="1:13" x14ac:dyDescent="0.25">
      <c r="A113" s="247"/>
      <c r="B113" s="28" t="s">
        <v>102</v>
      </c>
      <c r="C113" s="33"/>
      <c r="D113" s="33" t="s">
        <v>215</v>
      </c>
      <c r="E113" s="33"/>
      <c r="F113" s="33"/>
      <c r="G113" s="33"/>
      <c r="H113" s="33" t="s">
        <v>216</v>
      </c>
      <c r="I113" s="33"/>
      <c r="J113" s="33"/>
      <c r="K113" s="207"/>
      <c r="L113" s="212"/>
      <c r="M113" s="216"/>
    </row>
    <row r="114" spans="1:13" x14ac:dyDescent="0.25">
      <c r="A114" s="29" t="s">
        <v>129</v>
      </c>
      <c r="B114" s="28" t="s">
        <v>130</v>
      </c>
      <c r="C114" s="33"/>
      <c r="D114" s="33"/>
      <c r="E114" s="33"/>
      <c r="F114" s="33" t="s">
        <v>133</v>
      </c>
      <c r="G114" s="33"/>
      <c r="H114" s="33"/>
      <c r="I114" s="33"/>
      <c r="J114" s="33" t="s">
        <v>205</v>
      </c>
      <c r="K114" s="207"/>
      <c r="L114" s="212"/>
      <c r="M114" s="216"/>
    </row>
    <row r="115" spans="1:13" ht="24" x14ac:dyDescent="0.25">
      <c r="A115" s="245" t="s">
        <v>114</v>
      </c>
      <c r="B115" s="28" t="s">
        <v>115</v>
      </c>
      <c r="C115" s="33"/>
      <c r="D115" s="33"/>
      <c r="E115" s="33" t="s">
        <v>235</v>
      </c>
      <c r="F115" s="33"/>
      <c r="G115" s="33"/>
      <c r="H115" s="33"/>
      <c r="I115" s="33" t="s">
        <v>236</v>
      </c>
      <c r="J115" s="33"/>
      <c r="K115" s="209" t="s">
        <v>184</v>
      </c>
      <c r="L115" s="212"/>
      <c r="M115" s="216"/>
    </row>
    <row r="116" spans="1:13" ht="24" x14ac:dyDescent="0.25">
      <c r="A116" s="245"/>
      <c r="B116" s="28" t="s">
        <v>116</v>
      </c>
      <c r="C116" s="33"/>
      <c r="D116" s="33"/>
      <c r="E116" s="33" t="s">
        <v>235</v>
      </c>
      <c r="F116" s="33"/>
      <c r="G116" s="33"/>
      <c r="H116" s="33"/>
      <c r="I116" s="33" t="s">
        <v>236</v>
      </c>
      <c r="J116" s="33"/>
      <c r="K116" s="209" t="s">
        <v>184</v>
      </c>
      <c r="L116" s="212"/>
      <c r="M116" s="216"/>
    </row>
    <row r="117" spans="1:13" x14ac:dyDescent="0.25">
      <c r="A117" s="245"/>
      <c r="B117" s="28" t="s">
        <v>117</v>
      </c>
      <c r="C117" s="33"/>
      <c r="D117" s="33"/>
      <c r="E117" s="33" t="s">
        <v>235</v>
      </c>
      <c r="F117" s="33"/>
      <c r="G117" s="33"/>
      <c r="H117" s="33"/>
      <c r="I117" s="33" t="s">
        <v>236</v>
      </c>
      <c r="J117" s="33"/>
      <c r="K117" s="208" t="s">
        <v>183</v>
      </c>
      <c r="L117" s="212"/>
      <c r="M117" s="216"/>
    </row>
    <row r="118" spans="1:13" x14ac:dyDescent="0.25">
      <c r="A118" s="245"/>
      <c r="B118" s="28" t="s">
        <v>118</v>
      </c>
      <c r="C118" s="33"/>
      <c r="D118" s="33"/>
      <c r="E118" s="33" t="s">
        <v>235</v>
      </c>
      <c r="F118" s="33"/>
      <c r="G118" s="33"/>
      <c r="H118" s="33"/>
      <c r="I118" s="33" t="s">
        <v>236</v>
      </c>
      <c r="J118" s="33"/>
      <c r="K118" s="208" t="s">
        <v>183</v>
      </c>
      <c r="L118" s="212"/>
      <c r="M118" s="216"/>
    </row>
    <row r="119" spans="1:13" x14ac:dyDescent="0.25">
      <c r="A119" s="245"/>
      <c r="B119" s="28" t="s">
        <v>119</v>
      </c>
      <c r="C119" s="33"/>
      <c r="D119" s="33"/>
      <c r="E119" s="33"/>
      <c r="F119" s="33" t="s">
        <v>133</v>
      </c>
      <c r="G119" s="33"/>
      <c r="H119" s="33"/>
      <c r="I119" s="33"/>
      <c r="J119" s="33" t="s">
        <v>205</v>
      </c>
      <c r="K119" s="207" t="s">
        <v>185</v>
      </c>
      <c r="L119" s="212"/>
      <c r="M119" s="216"/>
    </row>
    <row r="120" spans="1:13" x14ac:dyDescent="0.25">
      <c r="A120" s="245"/>
      <c r="B120" s="28" t="s">
        <v>120</v>
      </c>
      <c r="C120" s="33"/>
      <c r="D120" s="33"/>
      <c r="E120" s="33"/>
      <c r="F120" s="33" t="s">
        <v>133</v>
      </c>
      <c r="G120" s="33"/>
      <c r="H120" s="33"/>
      <c r="I120" s="33"/>
      <c r="J120" s="33" t="s">
        <v>205</v>
      </c>
      <c r="K120" s="207" t="s">
        <v>185</v>
      </c>
      <c r="L120" s="212"/>
      <c r="M120" s="216"/>
    </row>
    <row r="121" spans="1:13" x14ac:dyDescent="0.25">
      <c r="A121" s="245"/>
      <c r="B121" s="28" t="s">
        <v>121</v>
      </c>
      <c r="C121" s="33"/>
      <c r="D121" s="33"/>
      <c r="E121" s="33"/>
      <c r="F121" s="33" t="s">
        <v>133</v>
      </c>
      <c r="G121" s="33"/>
      <c r="H121" s="33"/>
      <c r="I121" s="33"/>
      <c r="J121" s="33" t="s">
        <v>205</v>
      </c>
      <c r="K121" s="207" t="s">
        <v>185</v>
      </c>
      <c r="L121" s="212"/>
      <c r="M121" s="216"/>
    </row>
    <row r="122" spans="1:13" x14ac:dyDescent="0.25">
      <c r="A122" s="245"/>
      <c r="B122" s="28" t="s">
        <v>122</v>
      </c>
      <c r="C122" s="33"/>
      <c r="D122" s="33"/>
      <c r="E122" s="33"/>
      <c r="F122" s="33" t="s">
        <v>133</v>
      </c>
      <c r="G122" s="33"/>
      <c r="H122" s="33"/>
      <c r="I122" s="33"/>
      <c r="J122" s="33" t="s">
        <v>205</v>
      </c>
      <c r="K122" s="207" t="s">
        <v>185</v>
      </c>
      <c r="L122" s="212"/>
      <c r="M122" s="216"/>
    </row>
    <row r="123" spans="1:13" x14ac:dyDescent="0.25">
      <c r="A123" s="245"/>
      <c r="B123" s="28" t="s">
        <v>123</v>
      </c>
      <c r="C123" s="33"/>
      <c r="D123" s="33"/>
      <c r="E123" s="33"/>
      <c r="F123" s="33" t="s">
        <v>133</v>
      </c>
      <c r="G123" s="33"/>
      <c r="H123" s="33"/>
      <c r="I123" s="33"/>
      <c r="J123" s="33" t="s">
        <v>205</v>
      </c>
      <c r="K123" s="207"/>
      <c r="L123" s="212"/>
      <c r="M123" s="216"/>
    </row>
    <row r="124" spans="1:13" x14ac:dyDescent="0.25">
      <c r="A124" s="245"/>
      <c r="B124" s="28" t="s">
        <v>124</v>
      </c>
      <c r="C124" s="33"/>
      <c r="D124" s="33"/>
      <c r="E124" s="33"/>
      <c r="F124" s="33" t="s">
        <v>133</v>
      </c>
      <c r="G124" s="33"/>
      <c r="H124" s="33"/>
      <c r="I124" s="33"/>
      <c r="J124" s="33" t="s">
        <v>205</v>
      </c>
      <c r="K124" s="207" t="s">
        <v>185</v>
      </c>
      <c r="L124" s="212"/>
      <c r="M124" s="216"/>
    </row>
    <row r="125" spans="1:13" x14ac:dyDescent="0.25">
      <c r="A125" s="245"/>
      <c r="B125" s="28" t="s">
        <v>146</v>
      </c>
      <c r="C125" s="33" t="s">
        <v>147</v>
      </c>
      <c r="D125" s="33"/>
      <c r="E125" s="33"/>
      <c r="F125" s="33"/>
      <c r="G125" s="33" t="s">
        <v>147</v>
      </c>
      <c r="H125" s="33"/>
      <c r="I125" s="33"/>
      <c r="J125" s="33"/>
      <c r="K125" s="207"/>
      <c r="L125" s="212"/>
      <c r="M125" s="216"/>
    </row>
    <row r="126" spans="1:13" ht="13.5" thickBot="1" x14ac:dyDescent="0.3">
      <c r="A126" s="246"/>
      <c r="B126" s="30" t="s">
        <v>125</v>
      </c>
      <c r="C126" s="34"/>
      <c r="D126" s="34"/>
      <c r="E126" s="34"/>
      <c r="F126" s="34" t="s">
        <v>133</v>
      </c>
      <c r="G126" s="34"/>
      <c r="H126" s="34"/>
      <c r="I126" s="34"/>
      <c r="J126" s="34" t="s">
        <v>205</v>
      </c>
      <c r="K126" s="210" t="s">
        <v>185</v>
      </c>
      <c r="L126" s="215"/>
      <c r="M126" s="220"/>
    </row>
  </sheetData>
  <mergeCells count="18">
    <mergeCell ref="C2:F2"/>
    <mergeCell ref="G2:J2"/>
    <mergeCell ref="C1:J1"/>
    <mergeCell ref="A102:A103"/>
    <mergeCell ref="A104:A113"/>
    <mergeCell ref="A4:A12"/>
    <mergeCell ref="A13:A29"/>
    <mergeCell ref="A30:A40"/>
    <mergeCell ref="A41:A46"/>
    <mergeCell ref="A47:A53"/>
    <mergeCell ref="A54:A56"/>
    <mergeCell ref="A115:A126"/>
    <mergeCell ref="A57:A69"/>
    <mergeCell ref="A70:A72"/>
    <mergeCell ref="A73:A90"/>
    <mergeCell ref="A91:A95"/>
    <mergeCell ref="A96:A98"/>
    <mergeCell ref="A99:A10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FF04-037F-495D-8652-CB04462A3FD1}">
  <sheetPr>
    <tabColor theme="3" tint="0.59999389629810485"/>
  </sheetPr>
  <dimension ref="A1:X39"/>
  <sheetViews>
    <sheetView workbookViewId="0">
      <pane ySplit="2" topLeftCell="A3" activePane="bottomLeft" state="frozen"/>
      <selection activeCell="B40" sqref="B40"/>
      <selection pane="bottomLeft" activeCell="C15" sqref="C15"/>
    </sheetView>
  </sheetViews>
  <sheetFormatPr defaultRowHeight="15" x14ac:dyDescent="0.25"/>
  <cols>
    <col min="1" max="1" width="9.140625" style="2"/>
    <col min="2" max="2" width="44.7109375" style="2" bestFit="1" customWidth="1"/>
    <col min="3" max="3" width="20.7109375" style="2" customWidth="1"/>
    <col min="4" max="9" width="13.28515625" style="3" customWidth="1"/>
    <col min="10" max="10" width="15.5703125" style="3" customWidth="1"/>
    <col min="11" max="11" width="10.42578125" style="4" customWidth="1"/>
    <col min="12" max="13" width="9.140625" style="4" customWidth="1"/>
    <col min="14" max="14" width="9.42578125" style="4" customWidth="1"/>
    <col min="15" max="15" width="9.140625" style="2" customWidth="1"/>
    <col min="16" max="16" width="26.7109375" style="2" customWidth="1"/>
    <col min="17" max="17" width="13.85546875" style="2" customWidth="1"/>
    <col min="18" max="18" width="15.85546875" style="2" customWidth="1"/>
    <col min="19" max="19" width="19.85546875" style="2" customWidth="1"/>
    <col min="20" max="20" width="14.85546875" style="2" customWidth="1"/>
    <col min="21" max="21" width="15.85546875" style="2" customWidth="1"/>
    <col min="22" max="22" width="9.140625" style="2" customWidth="1"/>
    <col min="23" max="262" width="9.140625" style="2"/>
    <col min="263" max="263" width="39.28515625" style="2" bestFit="1" customWidth="1"/>
    <col min="264" max="264" width="44.7109375" style="2" bestFit="1" customWidth="1"/>
    <col min="265" max="265" width="10.42578125" style="2" customWidth="1"/>
    <col min="266" max="518" width="9.140625" style="2"/>
    <col min="519" max="519" width="39.28515625" style="2" bestFit="1" customWidth="1"/>
    <col min="520" max="520" width="44.7109375" style="2" bestFit="1" customWidth="1"/>
    <col min="521" max="521" width="10.42578125" style="2" customWidth="1"/>
    <col min="522" max="774" width="9.140625" style="2"/>
    <col min="775" max="775" width="39.28515625" style="2" bestFit="1" customWidth="1"/>
    <col min="776" max="776" width="44.7109375" style="2" bestFit="1" customWidth="1"/>
    <col min="777" max="777" width="10.42578125" style="2" customWidth="1"/>
    <col min="778" max="1030" width="9.140625" style="2"/>
    <col min="1031" max="1031" width="39.28515625" style="2" bestFit="1" customWidth="1"/>
    <col min="1032" max="1032" width="44.7109375" style="2" bestFit="1" customWidth="1"/>
    <col min="1033" max="1033" width="10.42578125" style="2" customWidth="1"/>
    <col min="1034" max="1286" width="9.140625" style="2"/>
    <col min="1287" max="1287" width="39.28515625" style="2" bestFit="1" customWidth="1"/>
    <col min="1288" max="1288" width="44.7109375" style="2" bestFit="1" customWidth="1"/>
    <col min="1289" max="1289" width="10.42578125" style="2" customWidth="1"/>
    <col min="1290" max="1542" width="9.140625" style="2"/>
    <col min="1543" max="1543" width="39.28515625" style="2" bestFit="1" customWidth="1"/>
    <col min="1544" max="1544" width="44.7109375" style="2" bestFit="1" customWidth="1"/>
    <col min="1545" max="1545" width="10.42578125" style="2" customWidth="1"/>
    <col min="1546" max="1798" width="9.140625" style="2"/>
    <col min="1799" max="1799" width="39.28515625" style="2" bestFit="1" customWidth="1"/>
    <col min="1800" max="1800" width="44.7109375" style="2" bestFit="1" customWidth="1"/>
    <col min="1801" max="1801" width="10.42578125" style="2" customWidth="1"/>
    <col min="1802" max="2054" width="9.140625" style="2"/>
    <col min="2055" max="2055" width="39.28515625" style="2" bestFit="1" customWidth="1"/>
    <col min="2056" max="2056" width="44.7109375" style="2" bestFit="1" customWidth="1"/>
    <col min="2057" max="2057" width="10.42578125" style="2" customWidth="1"/>
    <col min="2058" max="2310" width="9.140625" style="2"/>
    <col min="2311" max="2311" width="39.28515625" style="2" bestFit="1" customWidth="1"/>
    <col min="2312" max="2312" width="44.7109375" style="2" bestFit="1" customWidth="1"/>
    <col min="2313" max="2313" width="10.42578125" style="2" customWidth="1"/>
    <col min="2314" max="2566" width="9.140625" style="2"/>
    <col min="2567" max="2567" width="39.28515625" style="2" bestFit="1" customWidth="1"/>
    <col min="2568" max="2568" width="44.7109375" style="2" bestFit="1" customWidth="1"/>
    <col min="2569" max="2569" width="10.42578125" style="2" customWidth="1"/>
    <col min="2570" max="2822" width="9.140625" style="2"/>
    <col min="2823" max="2823" width="39.28515625" style="2" bestFit="1" customWidth="1"/>
    <col min="2824" max="2824" width="44.7109375" style="2" bestFit="1" customWidth="1"/>
    <col min="2825" max="2825" width="10.42578125" style="2" customWidth="1"/>
    <col min="2826" max="3078" width="9.140625" style="2"/>
    <col min="3079" max="3079" width="39.28515625" style="2" bestFit="1" customWidth="1"/>
    <col min="3080" max="3080" width="44.7109375" style="2" bestFit="1" customWidth="1"/>
    <col min="3081" max="3081" width="10.42578125" style="2" customWidth="1"/>
    <col min="3082" max="3334" width="9.140625" style="2"/>
    <col min="3335" max="3335" width="39.28515625" style="2" bestFit="1" customWidth="1"/>
    <col min="3336" max="3336" width="44.7109375" style="2" bestFit="1" customWidth="1"/>
    <col min="3337" max="3337" width="10.42578125" style="2" customWidth="1"/>
    <col min="3338" max="3590" width="9.140625" style="2"/>
    <col min="3591" max="3591" width="39.28515625" style="2" bestFit="1" customWidth="1"/>
    <col min="3592" max="3592" width="44.7109375" style="2" bestFit="1" customWidth="1"/>
    <col min="3593" max="3593" width="10.42578125" style="2" customWidth="1"/>
    <col min="3594" max="3846" width="9.140625" style="2"/>
    <col min="3847" max="3847" width="39.28515625" style="2" bestFit="1" customWidth="1"/>
    <col min="3848" max="3848" width="44.7109375" style="2" bestFit="1" customWidth="1"/>
    <col min="3849" max="3849" width="10.42578125" style="2" customWidth="1"/>
    <col min="3850" max="4102" width="9.140625" style="2"/>
    <col min="4103" max="4103" width="39.28515625" style="2" bestFit="1" customWidth="1"/>
    <col min="4104" max="4104" width="44.7109375" style="2" bestFit="1" customWidth="1"/>
    <col min="4105" max="4105" width="10.42578125" style="2" customWidth="1"/>
    <col min="4106" max="4358" width="9.140625" style="2"/>
    <col min="4359" max="4359" width="39.28515625" style="2" bestFit="1" customWidth="1"/>
    <col min="4360" max="4360" width="44.7109375" style="2" bestFit="1" customWidth="1"/>
    <col min="4361" max="4361" width="10.42578125" style="2" customWidth="1"/>
    <col min="4362" max="4614" width="9.140625" style="2"/>
    <col min="4615" max="4615" width="39.28515625" style="2" bestFit="1" customWidth="1"/>
    <col min="4616" max="4616" width="44.7109375" style="2" bestFit="1" customWidth="1"/>
    <col min="4617" max="4617" width="10.42578125" style="2" customWidth="1"/>
    <col min="4618" max="4870" width="9.140625" style="2"/>
    <col min="4871" max="4871" width="39.28515625" style="2" bestFit="1" customWidth="1"/>
    <col min="4872" max="4872" width="44.7109375" style="2" bestFit="1" customWidth="1"/>
    <col min="4873" max="4873" width="10.42578125" style="2" customWidth="1"/>
    <col min="4874" max="5126" width="9.140625" style="2"/>
    <col min="5127" max="5127" width="39.28515625" style="2" bestFit="1" customWidth="1"/>
    <col min="5128" max="5128" width="44.7109375" style="2" bestFit="1" customWidth="1"/>
    <col min="5129" max="5129" width="10.42578125" style="2" customWidth="1"/>
    <col min="5130" max="5382" width="9.140625" style="2"/>
    <col min="5383" max="5383" width="39.28515625" style="2" bestFit="1" customWidth="1"/>
    <col min="5384" max="5384" width="44.7109375" style="2" bestFit="1" customWidth="1"/>
    <col min="5385" max="5385" width="10.42578125" style="2" customWidth="1"/>
    <col min="5386" max="5638" width="9.140625" style="2"/>
    <col min="5639" max="5639" width="39.28515625" style="2" bestFit="1" customWidth="1"/>
    <col min="5640" max="5640" width="44.7109375" style="2" bestFit="1" customWidth="1"/>
    <col min="5641" max="5641" width="10.42578125" style="2" customWidth="1"/>
    <col min="5642" max="5894" width="9.140625" style="2"/>
    <col min="5895" max="5895" width="39.28515625" style="2" bestFit="1" customWidth="1"/>
    <col min="5896" max="5896" width="44.7109375" style="2" bestFit="1" customWidth="1"/>
    <col min="5897" max="5897" width="10.42578125" style="2" customWidth="1"/>
    <col min="5898" max="6150" width="9.140625" style="2"/>
    <col min="6151" max="6151" width="39.28515625" style="2" bestFit="1" customWidth="1"/>
    <col min="6152" max="6152" width="44.7109375" style="2" bestFit="1" customWidth="1"/>
    <col min="6153" max="6153" width="10.42578125" style="2" customWidth="1"/>
    <col min="6154" max="6406" width="9.140625" style="2"/>
    <col min="6407" max="6407" width="39.28515625" style="2" bestFit="1" customWidth="1"/>
    <col min="6408" max="6408" width="44.7109375" style="2" bestFit="1" customWidth="1"/>
    <col min="6409" max="6409" width="10.42578125" style="2" customWidth="1"/>
    <col min="6410" max="6662" width="9.140625" style="2"/>
    <col min="6663" max="6663" width="39.28515625" style="2" bestFit="1" customWidth="1"/>
    <col min="6664" max="6664" width="44.7109375" style="2" bestFit="1" customWidth="1"/>
    <col min="6665" max="6665" width="10.42578125" style="2" customWidth="1"/>
    <col min="6666" max="6918" width="9.140625" style="2"/>
    <col min="6919" max="6919" width="39.28515625" style="2" bestFit="1" customWidth="1"/>
    <col min="6920" max="6920" width="44.7109375" style="2" bestFit="1" customWidth="1"/>
    <col min="6921" max="6921" width="10.42578125" style="2" customWidth="1"/>
    <col min="6922" max="7174" width="9.140625" style="2"/>
    <col min="7175" max="7175" width="39.28515625" style="2" bestFit="1" customWidth="1"/>
    <col min="7176" max="7176" width="44.7109375" style="2" bestFit="1" customWidth="1"/>
    <col min="7177" max="7177" width="10.42578125" style="2" customWidth="1"/>
    <col min="7178" max="7430" width="9.140625" style="2"/>
    <col min="7431" max="7431" width="39.28515625" style="2" bestFit="1" customWidth="1"/>
    <col min="7432" max="7432" width="44.7109375" style="2" bestFit="1" customWidth="1"/>
    <col min="7433" max="7433" width="10.42578125" style="2" customWidth="1"/>
    <col min="7434" max="7686" width="9.140625" style="2"/>
    <col min="7687" max="7687" width="39.28515625" style="2" bestFit="1" customWidth="1"/>
    <col min="7688" max="7688" width="44.7109375" style="2" bestFit="1" customWidth="1"/>
    <col min="7689" max="7689" width="10.42578125" style="2" customWidth="1"/>
    <col min="7690" max="7942" width="9.140625" style="2"/>
    <col min="7943" max="7943" width="39.28515625" style="2" bestFit="1" customWidth="1"/>
    <col min="7944" max="7944" width="44.7109375" style="2" bestFit="1" customWidth="1"/>
    <col min="7945" max="7945" width="10.42578125" style="2" customWidth="1"/>
    <col min="7946" max="8198" width="9.140625" style="2"/>
    <col min="8199" max="8199" width="39.28515625" style="2" bestFit="1" customWidth="1"/>
    <col min="8200" max="8200" width="44.7109375" style="2" bestFit="1" customWidth="1"/>
    <col min="8201" max="8201" width="10.42578125" style="2" customWidth="1"/>
    <col min="8202" max="8454" width="9.140625" style="2"/>
    <col min="8455" max="8455" width="39.28515625" style="2" bestFit="1" customWidth="1"/>
    <col min="8456" max="8456" width="44.7109375" style="2" bestFit="1" customWidth="1"/>
    <col min="8457" max="8457" width="10.42578125" style="2" customWidth="1"/>
    <col min="8458" max="8710" width="9.140625" style="2"/>
    <col min="8711" max="8711" width="39.28515625" style="2" bestFit="1" customWidth="1"/>
    <col min="8712" max="8712" width="44.7109375" style="2" bestFit="1" customWidth="1"/>
    <col min="8713" max="8713" width="10.42578125" style="2" customWidth="1"/>
    <col min="8714" max="8966" width="9.140625" style="2"/>
    <col min="8967" max="8967" width="39.28515625" style="2" bestFit="1" customWidth="1"/>
    <col min="8968" max="8968" width="44.7109375" style="2" bestFit="1" customWidth="1"/>
    <col min="8969" max="8969" width="10.42578125" style="2" customWidth="1"/>
    <col min="8970" max="9222" width="9.140625" style="2"/>
    <col min="9223" max="9223" width="39.28515625" style="2" bestFit="1" customWidth="1"/>
    <col min="9224" max="9224" width="44.7109375" style="2" bestFit="1" customWidth="1"/>
    <col min="9225" max="9225" width="10.42578125" style="2" customWidth="1"/>
    <col min="9226" max="9478" width="9.140625" style="2"/>
    <col min="9479" max="9479" width="39.28515625" style="2" bestFit="1" customWidth="1"/>
    <col min="9480" max="9480" width="44.7109375" style="2" bestFit="1" customWidth="1"/>
    <col min="9481" max="9481" width="10.42578125" style="2" customWidth="1"/>
    <col min="9482" max="9734" width="9.140625" style="2"/>
    <col min="9735" max="9735" width="39.28515625" style="2" bestFit="1" customWidth="1"/>
    <col min="9736" max="9736" width="44.7109375" style="2" bestFit="1" customWidth="1"/>
    <col min="9737" max="9737" width="10.42578125" style="2" customWidth="1"/>
    <col min="9738" max="9990" width="9.140625" style="2"/>
    <col min="9991" max="9991" width="39.28515625" style="2" bestFit="1" customWidth="1"/>
    <col min="9992" max="9992" width="44.7109375" style="2" bestFit="1" customWidth="1"/>
    <col min="9993" max="9993" width="10.42578125" style="2" customWidth="1"/>
    <col min="9994" max="10246" width="9.140625" style="2"/>
    <col min="10247" max="10247" width="39.28515625" style="2" bestFit="1" customWidth="1"/>
    <col min="10248" max="10248" width="44.7109375" style="2" bestFit="1" customWidth="1"/>
    <col min="10249" max="10249" width="10.42578125" style="2" customWidth="1"/>
    <col min="10250" max="10502" width="9.140625" style="2"/>
    <col min="10503" max="10503" width="39.28515625" style="2" bestFit="1" customWidth="1"/>
    <col min="10504" max="10504" width="44.7109375" style="2" bestFit="1" customWidth="1"/>
    <col min="10505" max="10505" width="10.42578125" style="2" customWidth="1"/>
    <col min="10506" max="10758" width="9.140625" style="2"/>
    <col min="10759" max="10759" width="39.28515625" style="2" bestFit="1" customWidth="1"/>
    <col min="10760" max="10760" width="44.7109375" style="2" bestFit="1" customWidth="1"/>
    <col min="10761" max="10761" width="10.42578125" style="2" customWidth="1"/>
    <col min="10762" max="11014" width="9.140625" style="2"/>
    <col min="11015" max="11015" width="39.28515625" style="2" bestFit="1" customWidth="1"/>
    <col min="11016" max="11016" width="44.7109375" style="2" bestFit="1" customWidth="1"/>
    <col min="11017" max="11017" width="10.42578125" style="2" customWidth="1"/>
    <col min="11018" max="11270" width="9.140625" style="2"/>
    <col min="11271" max="11271" width="39.28515625" style="2" bestFit="1" customWidth="1"/>
    <col min="11272" max="11272" width="44.7109375" style="2" bestFit="1" customWidth="1"/>
    <col min="11273" max="11273" width="10.42578125" style="2" customWidth="1"/>
    <col min="11274" max="11526" width="9.140625" style="2"/>
    <col min="11527" max="11527" width="39.28515625" style="2" bestFit="1" customWidth="1"/>
    <col min="11528" max="11528" width="44.7109375" style="2" bestFit="1" customWidth="1"/>
    <col min="11529" max="11529" width="10.42578125" style="2" customWidth="1"/>
    <col min="11530" max="11782" width="9.140625" style="2"/>
    <col min="11783" max="11783" width="39.28515625" style="2" bestFit="1" customWidth="1"/>
    <col min="11784" max="11784" width="44.7109375" style="2" bestFit="1" customWidth="1"/>
    <col min="11785" max="11785" width="10.42578125" style="2" customWidth="1"/>
    <col min="11786" max="12038" width="9.140625" style="2"/>
    <col min="12039" max="12039" width="39.28515625" style="2" bestFit="1" customWidth="1"/>
    <col min="12040" max="12040" width="44.7109375" style="2" bestFit="1" customWidth="1"/>
    <col min="12041" max="12041" width="10.42578125" style="2" customWidth="1"/>
    <col min="12042" max="12294" width="9.140625" style="2"/>
    <col min="12295" max="12295" width="39.28515625" style="2" bestFit="1" customWidth="1"/>
    <col min="12296" max="12296" width="44.7109375" style="2" bestFit="1" customWidth="1"/>
    <col min="12297" max="12297" width="10.42578125" style="2" customWidth="1"/>
    <col min="12298" max="12550" width="9.140625" style="2"/>
    <col min="12551" max="12551" width="39.28515625" style="2" bestFit="1" customWidth="1"/>
    <col min="12552" max="12552" width="44.7109375" style="2" bestFit="1" customWidth="1"/>
    <col min="12553" max="12553" width="10.42578125" style="2" customWidth="1"/>
    <col min="12554" max="12806" width="9.140625" style="2"/>
    <col min="12807" max="12807" width="39.28515625" style="2" bestFit="1" customWidth="1"/>
    <col min="12808" max="12808" width="44.7109375" style="2" bestFit="1" customWidth="1"/>
    <col min="12809" max="12809" width="10.42578125" style="2" customWidth="1"/>
    <col min="12810" max="13062" width="9.140625" style="2"/>
    <col min="13063" max="13063" width="39.28515625" style="2" bestFit="1" customWidth="1"/>
    <col min="13064" max="13064" width="44.7109375" style="2" bestFit="1" customWidth="1"/>
    <col min="13065" max="13065" width="10.42578125" style="2" customWidth="1"/>
    <col min="13066" max="13318" width="9.140625" style="2"/>
    <col min="13319" max="13319" width="39.28515625" style="2" bestFit="1" customWidth="1"/>
    <col min="13320" max="13320" width="44.7109375" style="2" bestFit="1" customWidth="1"/>
    <col min="13321" max="13321" width="10.42578125" style="2" customWidth="1"/>
    <col min="13322" max="13574" width="9.140625" style="2"/>
    <col min="13575" max="13575" width="39.28515625" style="2" bestFit="1" customWidth="1"/>
    <col min="13576" max="13576" width="44.7109375" style="2" bestFit="1" customWidth="1"/>
    <col min="13577" max="13577" width="10.42578125" style="2" customWidth="1"/>
    <col min="13578" max="13830" width="9.140625" style="2"/>
    <col min="13831" max="13831" width="39.28515625" style="2" bestFit="1" customWidth="1"/>
    <col min="13832" max="13832" width="44.7109375" style="2" bestFit="1" customWidth="1"/>
    <col min="13833" max="13833" width="10.42578125" style="2" customWidth="1"/>
    <col min="13834" max="14086" width="9.140625" style="2"/>
    <col min="14087" max="14087" width="39.28515625" style="2" bestFit="1" customWidth="1"/>
    <col min="14088" max="14088" width="44.7109375" style="2" bestFit="1" customWidth="1"/>
    <col min="14089" max="14089" width="10.42578125" style="2" customWidth="1"/>
    <col min="14090" max="14342" width="9.140625" style="2"/>
    <col min="14343" max="14343" width="39.28515625" style="2" bestFit="1" customWidth="1"/>
    <col min="14344" max="14344" width="44.7109375" style="2" bestFit="1" customWidth="1"/>
    <col min="14345" max="14345" width="10.42578125" style="2" customWidth="1"/>
    <col min="14346" max="14598" width="9.140625" style="2"/>
    <col min="14599" max="14599" width="39.28515625" style="2" bestFit="1" customWidth="1"/>
    <col min="14600" max="14600" width="44.7109375" style="2" bestFit="1" customWidth="1"/>
    <col min="14601" max="14601" width="10.42578125" style="2" customWidth="1"/>
    <col min="14602" max="14854" width="9.140625" style="2"/>
    <col min="14855" max="14855" width="39.28515625" style="2" bestFit="1" customWidth="1"/>
    <col min="14856" max="14856" width="44.7109375" style="2" bestFit="1" customWidth="1"/>
    <col min="14857" max="14857" width="10.42578125" style="2" customWidth="1"/>
    <col min="14858" max="15110" width="9.140625" style="2"/>
    <col min="15111" max="15111" width="39.28515625" style="2" bestFit="1" customWidth="1"/>
    <col min="15112" max="15112" width="44.7109375" style="2" bestFit="1" customWidth="1"/>
    <col min="15113" max="15113" width="10.42578125" style="2" customWidth="1"/>
    <col min="15114" max="15366" width="9.140625" style="2"/>
    <col min="15367" max="15367" width="39.28515625" style="2" bestFit="1" customWidth="1"/>
    <col min="15368" max="15368" width="44.7109375" style="2" bestFit="1" customWidth="1"/>
    <col min="15369" max="15369" width="10.42578125" style="2" customWidth="1"/>
    <col min="15370" max="15622" width="9.140625" style="2"/>
    <col min="15623" max="15623" width="39.28515625" style="2" bestFit="1" customWidth="1"/>
    <col min="15624" max="15624" width="44.7109375" style="2" bestFit="1" customWidth="1"/>
    <col min="15625" max="15625" width="10.42578125" style="2" customWidth="1"/>
    <col min="15626" max="15878" width="9.140625" style="2"/>
    <col min="15879" max="15879" width="39.28515625" style="2" bestFit="1" customWidth="1"/>
    <col min="15880" max="15880" width="44.7109375" style="2" bestFit="1" customWidth="1"/>
    <col min="15881" max="15881" width="10.42578125" style="2" customWidth="1"/>
    <col min="15882" max="16134" width="9.140625" style="2"/>
    <col min="16135" max="16135" width="39.28515625" style="2" bestFit="1" customWidth="1"/>
    <col min="16136" max="16136" width="44.7109375" style="2" bestFit="1" customWidth="1"/>
    <col min="16137" max="16137" width="10.42578125" style="2" customWidth="1"/>
    <col min="16138" max="16384" width="9.140625" style="2"/>
  </cols>
  <sheetData>
    <row r="1" spans="1:21" x14ac:dyDescent="0.25">
      <c r="A1" s="317" t="s">
        <v>231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/>
    </row>
    <row r="2" spans="1:21" s="9" customFormat="1" ht="45.75" thickBot="1" x14ac:dyDescent="0.3">
      <c r="A2" s="320" t="s">
        <v>148</v>
      </c>
      <c r="B2" s="321"/>
      <c r="C2" s="62" t="s">
        <v>149</v>
      </c>
      <c r="D2" s="62" t="s">
        <v>151</v>
      </c>
      <c r="E2" s="63" t="s">
        <v>152</v>
      </c>
      <c r="F2" s="62" t="s">
        <v>153</v>
      </c>
      <c r="G2" s="62" t="s">
        <v>154</v>
      </c>
      <c r="H2" s="63" t="s">
        <v>155</v>
      </c>
      <c r="I2" s="63" t="s">
        <v>156</v>
      </c>
      <c r="J2" s="63" t="s">
        <v>157</v>
      </c>
      <c r="K2" s="87" t="s">
        <v>134</v>
      </c>
      <c r="L2" s="88" t="s">
        <v>135</v>
      </c>
      <c r="M2" s="88" t="s">
        <v>136</v>
      </c>
      <c r="N2" s="89" t="s">
        <v>137</v>
      </c>
      <c r="P2" s="13" t="s">
        <v>169</v>
      </c>
      <c r="Q2" s="14" t="s">
        <v>164</v>
      </c>
      <c r="R2" s="14" t="s">
        <v>166</v>
      </c>
      <c r="S2" s="14" t="s">
        <v>165</v>
      </c>
      <c r="T2" s="14" t="s">
        <v>167</v>
      </c>
      <c r="U2" s="14" t="s">
        <v>168</v>
      </c>
    </row>
    <row r="3" spans="1:21" s="5" customFormat="1" ht="15" customHeight="1" x14ac:dyDescent="0.25">
      <c r="A3" s="329" t="s">
        <v>92</v>
      </c>
      <c r="B3" s="67" t="s">
        <v>93</v>
      </c>
      <c r="C3" s="68" t="s">
        <v>150</v>
      </c>
      <c r="D3" s="69">
        <v>0.85</v>
      </c>
      <c r="E3" s="70">
        <f>(I3/F3)*D3</f>
        <v>0.21249999999999999</v>
      </c>
      <c r="F3" s="71">
        <v>5</v>
      </c>
      <c r="G3" s="69">
        <v>0.1</v>
      </c>
      <c r="H3" s="72">
        <f>G3*F3</f>
        <v>0.5</v>
      </c>
      <c r="I3" s="73">
        <f>U3</f>
        <v>1.25</v>
      </c>
      <c r="J3" s="71">
        <f>G3*I3</f>
        <v>0.125</v>
      </c>
      <c r="K3" s="71"/>
      <c r="L3" s="45"/>
      <c r="M3" s="45"/>
      <c r="N3" s="45"/>
      <c r="P3" s="7" t="s">
        <v>93</v>
      </c>
      <c r="Q3" s="8">
        <v>40</v>
      </c>
      <c r="R3" s="8">
        <v>10</v>
      </c>
      <c r="S3" s="8">
        <v>15</v>
      </c>
      <c r="T3" s="18">
        <f>R3/Q3</f>
        <v>0.25</v>
      </c>
      <c r="U3" s="19">
        <f>T3*5</f>
        <v>1.25</v>
      </c>
    </row>
    <row r="4" spans="1:21" s="5" customFormat="1" x14ac:dyDescent="0.25">
      <c r="A4" s="329"/>
      <c r="B4" s="74" t="s">
        <v>94</v>
      </c>
      <c r="C4" s="75" t="s">
        <v>150</v>
      </c>
      <c r="D4" s="76">
        <v>0.85</v>
      </c>
      <c r="E4" s="77">
        <f t="shared" ref="E4:E12" si="0">(I4/F4)*D4</f>
        <v>0.21249999999999999</v>
      </c>
      <c r="F4" s="78">
        <v>5</v>
      </c>
      <c r="G4" s="76">
        <v>0.1</v>
      </c>
      <c r="H4" s="79">
        <f t="shared" ref="H4:H12" si="1">G4*F4</f>
        <v>0.5</v>
      </c>
      <c r="I4" s="80">
        <f t="shared" ref="I4:I10" si="2">U4</f>
        <v>1.25</v>
      </c>
      <c r="J4" s="78">
        <f t="shared" ref="J4:J12" si="3">G4*I4</f>
        <v>0.125</v>
      </c>
      <c r="K4" s="78"/>
      <c r="L4" s="50"/>
      <c r="M4" s="50"/>
      <c r="N4" s="50"/>
      <c r="P4" s="7" t="s">
        <v>94</v>
      </c>
      <c r="Q4" s="8">
        <v>40</v>
      </c>
      <c r="R4" s="8">
        <v>10</v>
      </c>
      <c r="S4" s="8">
        <v>15</v>
      </c>
      <c r="T4" s="18">
        <f t="shared" ref="T4:T12" si="4">R4/Q4</f>
        <v>0.25</v>
      </c>
      <c r="U4" s="19">
        <f t="shared" ref="U4:U12" si="5">T4*5</f>
        <v>1.25</v>
      </c>
    </row>
    <row r="5" spans="1:21" s="5" customFormat="1" x14ac:dyDescent="0.25">
      <c r="A5" s="329"/>
      <c r="B5" s="74" t="s">
        <v>95</v>
      </c>
      <c r="C5" s="75" t="s">
        <v>150</v>
      </c>
      <c r="D5" s="76">
        <v>0.85</v>
      </c>
      <c r="E5" s="77">
        <f t="shared" si="0"/>
        <v>0.21249999999999999</v>
      </c>
      <c r="F5" s="78">
        <v>5</v>
      </c>
      <c r="G5" s="76">
        <v>0.1</v>
      </c>
      <c r="H5" s="79">
        <f t="shared" si="1"/>
        <v>0.5</v>
      </c>
      <c r="I5" s="80">
        <f t="shared" si="2"/>
        <v>1.25</v>
      </c>
      <c r="J5" s="78">
        <f t="shared" si="3"/>
        <v>0.125</v>
      </c>
      <c r="K5" s="78"/>
      <c r="L5" s="50"/>
      <c r="M5" s="50"/>
      <c r="N5" s="50"/>
      <c r="P5" s="7" t="s">
        <v>95</v>
      </c>
      <c r="Q5" s="8">
        <v>40</v>
      </c>
      <c r="R5" s="8">
        <v>10</v>
      </c>
      <c r="S5" s="8">
        <v>15</v>
      </c>
      <c r="T5" s="18">
        <f t="shared" si="4"/>
        <v>0.25</v>
      </c>
      <c r="U5" s="19">
        <f t="shared" si="5"/>
        <v>1.25</v>
      </c>
    </row>
    <row r="6" spans="1:21" s="5" customFormat="1" x14ac:dyDescent="0.25">
      <c r="A6" s="329"/>
      <c r="B6" s="74" t="s">
        <v>96</v>
      </c>
      <c r="C6" s="75" t="s">
        <v>150</v>
      </c>
      <c r="D6" s="76">
        <v>0.85</v>
      </c>
      <c r="E6" s="77">
        <f t="shared" si="0"/>
        <v>0.21249999999999999</v>
      </c>
      <c r="F6" s="78">
        <v>5</v>
      </c>
      <c r="G6" s="76">
        <v>0.1</v>
      </c>
      <c r="H6" s="79">
        <f t="shared" si="1"/>
        <v>0.5</v>
      </c>
      <c r="I6" s="80">
        <f t="shared" si="2"/>
        <v>1.25</v>
      </c>
      <c r="J6" s="78">
        <f t="shared" si="3"/>
        <v>0.125</v>
      </c>
      <c r="K6" s="78"/>
      <c r="L6" s="50"/>
      <c r="M6" s="50"/>
      <c r="N6" s="50"/>
      <c r="P6" s="7" t="s">
        <v>96</v>
      </c>
      <c r="Q6" s="8">
        <v>40</v>
      </c>
      <c r="R6" s="8">
        <v>10</v>
      </c>
      <c r="S6" s="8">
        <v>15</v>
      </c>
      <c r="T6" s="18">
        <f t="shared" si="4"/>
        <v>0.25</v>
      </c>
      <c r="U6" s="19">
        <f t="shared" si="5"/>
        <v>1.25</v>
      </c>
    </row>
    <row r="7" spans="1:21" s="5" customFormat="1" x14ac:dyDescent="0.25">
      <c r="A7" s="329"/>
      <c r="B7" s="74" t="s">
        <v>97</v>
      </c>
      <c r="C7" s="75" t="s">
        <v>150</v>
      </c>
      <c r="D7" s="76">
        <v>0.95</v>
      </c>
      <c r="E7" s="77">
        <f t="shared" si="0"/>
        <v>0.95</v>
      </c>
      <c r="F7" s="78">
        <v>5</v>
      </c>
      <c r="G7" s="76">
        <v>0.15</v>
      </c>
      <c r="H7" s="79">
        <f t="shared" si="1"/>
        <v>0.75</v>
      </c>
      <c r="I7" s="80">
        <f t="shared" si="2"/>
        <v>5</v>
      </c>
      <c r="J7" s="78">
        <f t="shared" si="3"/>
        <v>0.75</v>
      </c>
      <c r="K7" s="78"/>
      <c r="L7" s="50"/>
      <c r="M7" s="50"/>
      <c r="N7" s="50"/>
      <c r="P7" s="7" t="s">
        <v>97</v>
      </c>
      <c r="Q7" s="8">
        <v>40</v>
      </c>
      <c r="R7" s="8">
        <v>10</v>
      </c>
      <c r="S7" s="8">
        <v>15</v>
      </c>
      <c r="T7" s="18">
        <v>1</v>
      </c>
      <c r="U7" s="19">
        <f t="shared" si="5"/>
        <v>5</v>
      </c>
    </row>
    <row r="8" spans="1:21" s="5" customFormat="1" x14ac:dyDescent="0.25">
      <c r="A8" s="329"/>
      <c r="B8" s="74" t="s">
        <v>98</v>
      </c>
      <c r="C8" s="75" t="s">
        <v>150</v>
      </c>
      <c r="D8" s="76">
        <v>0.9</v>
      </c>
      <c r="E8" s="77">
        <f t="shared" si="0"/>
        <v>0.22500000000000001</v>
      </c>
      <c r="F8" s="78">
        <v>5</v>
      </c>
      <c r="G8" s="76">
        <v>0.1</v>
      </c>
      <c r="H8" s="79">
        <f t="shared" si="1"/>
        <v>0.5</v>
      </c>
      <c r="I8" s="80">
        <f t="shared" si="2"/>
        <v>1.25</v>
      </c>
      <c r="J8" s="78">
        <f t="shared" si="3"/>
        <v>0.125</v>
      </c>
      <c r="K8" s="78"/>
      <c r="L8" s="50"/>
      <c r="M8" s="50"/>
      <c r="N8" s="50"/>
      <c r="P8" s="7" t="s">
        <v>98</v>
      </c>
      <c r="Q8" s="8">
        <v>40</v>
      </c>
      <c r="R8" s="8">
        <v>10</v>
      </c>
      <c r="S8" s="8">
        <v>15</v>
      </c>
      <c r="T8" s="18">
        <f t="shared" si="4"/>
        <v>0.25</v>
      </c>
      <c r="U8" s="19">
        <f t="shared" si="5"/>
        <v>1.25</v>
      </c>
    </row>
    <row r="9" spans="1:21" s="5" customFormat="1" x14ac:dyDescent="0.25">
      <c r="A9" s="329"/>
      <c r="B9" s="74" t="s">
        <v>99</v>
      </c>
      <c r="C9" s="75" t="s">
        <v>150</v>
      </c>
      <c r="D9" s="76">
        <v>0.8</v>
      </c>
      <c r="E9" s="77">
        <f t="shared" si="0"/>
        <v>0.2</v>
      </c>
      <c r="F9" s="78">
        <v>5</v>
      </c>
      <c r="G9" s="81">
        <v>0.05</v>
      </c>
      <c r="H9" s="79">
        <f t="shared" si="1"/>
        <v>0.25</v>
      </c>
      <c r="I9" s="80">
        <f t="shared" si="2"/>
        <v>1.25</v>
      </c>
      <c r="J9" s="78">
        <f t="shared" si="3"/>
        <v>6.25E-2</v>
      </c>
      <c r="K9" s="78"/>
      <c r="L9" s="50"/>
      <c r="M9" s="50"/>
      <c r="N9" s="50"/>
      <c r="P9" s="7" t="s">
        <v>99</v>
      </c>
      <c r="Q9" s="8">
        <v>40</v>
      </c>
      <c r="R9" s="8">
        <v>10</v>
      </c>
      <c r="S9" s="8">
        <v>15</v>
      </c>
      <c r="T9" s="18">
        <f t="shared" si="4"/>
        <v>0.25</v>
      </c>
      <c r="U9" s="19">
        <f t="shared" si="5"/>
        <v>1.25</v>
      </c>
    </row>
    <row r="10" spans="1:21" s="5" customFormat="1" x14ac:dyDescent="0.25">
      <c r="A10" s="329"/>
      <c r="B10" s="74" t="s">
        <v>100</v>
      </c>
      <c r="C10" s="75" t="s">
        <v>150</v>
      </c>
      <c r="D10" s="76">
        <v>0.8</v>
      </c>
      <c r="E10" s="77">
        <f t="shared" si="0"/>
        <v>0.2</v>
      </c>
      <c r="F10" s="78">
        <v>5</v>
      </c>
      <c r="G10" s="81">
        <v>0.1</v>
      </c>
      <c r="H10" s="79">
        <f t="shared" si="1"/>
        <v>0.5</v>
      </c>
      <c r="I10" s="80">
        <f t="shared" si="2"/>
        <v>1.25</v>
      </c>
      <c r="J10" s="78">
        <f t="shared" si="3"/>
        <v>0.125</v>
      </c>
      <c r="K10" s="78"/>
      <c r="L10" s="50"/>
      <c r="M10" s="50"/>
      <c r="N10" s="50"/>
      <c r="P10" s="7" t="s">
        <v>100</v>
      </c>
      <c r="Q10" s="8">
        <v>40</v>
      </c>
      <c r="R10" s="8">
        <v>10</v>
      </c>
      <c r="S10" s="8">
        <v>15</v>
      </c>
      <c r="T10" s="18">
        <f t="shared" si="4"/>
        <v>0.25</v>
      </c>
      <c r="U10" s="19">
        <f t="shared" si="5"/>
        <v>1.25</v>
      </c>
    </row>
    <row r="11" spans="1:21" s="5" customFormat="1" x14ac:dyDescent="0.25">
      <c r="A11" s="329"/>
      <c r="B11" s="74" t="s">
        <v>101</v>
      </c>
      <c r="C11" s="75" t="s">
        <v>150</v>
      </c>
      <c r="D11" s="76">
        <v>0.8</v>
      </c>
      <c r="E11" s="77">
        <f t="shared" si="0"/>
        <v>0</v>
      </c>
      <c r="F11" s="78">
        <v>5</v>
      </c>
      <c r="G11" s="81">
        <v>0.1</v>
      </c>
      <c r="H11" s="79">
        <f t="shared" si="1"/>
        <v>0.5</v>
      </c>
      <c r="I11" s="80">
        <f>U14</f>
        <v>0</v>
      </c>
      <c r="J11" s="78">
        <f t="shared" si="3"/>
        <v>0</v>
      </c>
      <c r="K11" s="78"/>
      <c r="L11" s="50"/>
      <c r="M11" s="50"/>
      <c r="N11" s="50"/>
      <c r="P11" s="7" t="s">
        <v>101</v>
      </c>
      <c r="Q11" s="8">
        <v>40</v>
      </c>
      <c r="R11" s="8">
        <v>10</v>
      </c>
      <c r="S11" s="8">
        <v>15</v>
      </c>
      <c r="T11" s="18">
        <v>1</v>
      </c>
      <c r="U11" s="19">
        <f t="shared" si="5"/>
        <v>5</v>
      </c>
    </row>
    <row r="12" spans="1:21" s="5" customFormat="1" x14ac:dyDescent="0.25">
      <c r="A12" s="348"/>
      <c r="B12" s="74" t="s">
        <v>102</v>
      </c>
      <c r="C12" s="75" t="s">
        <v>150</v>
      </c>
      <c r="D12" s="76">
        <v>0.9</v>
      </c>
      <c r="E12" s="77">
        <f t="shared" si="0"/>
        <v>0</v>
      </c>
      <c r="F12" s="78">
        <v>5</v>
      </c>
      <c r="G12" s="76">
        <v>0.1</v>
      </c>
      <c r="H12" s="79">
        <f t="shared" si="1"/>
        <v>0.5</v>
      </c>
      <c r="I12" s="80">
        <f>U15</f>
        <v>0</v>
      </c>
      <c r="J12" s="78">
        <f t="shared" si="3"/>
        <v>0</v>
      </c>
      <c r="K12" s="78"/>
      <c r="L12" s="50"/>
      <c r="M12" s="50"/>
      <c r="N12" s="50"/>
      <c r="P12" s="7" t="s">
        <v>102</v>
      </c>
      <c r="Q12" s="8">
        <v>40</v>
      </c>
      <c r="R12" s="8">
        <v>10</v>
      </c>
      <c r="S12" s="8">
        <v>15</v>
      </c>
      <c r="T12" s="18">
        <f t="shared" si="4"/>
        <v>0.25</v>
      </c>
      <c r="U12" s="19">
        <f t="shared" si="5"/>
        <v>1.25</v>
      </c>
    </row>
    <row r="13" spans="1:21" x14ac:dyDescent="0.25">
      <c r="A13" s="322" t="s">
        <v>158</v>
      </c>
      <c r="B13" s="322"/>
      <c r="C13" s="82">
        <f>SUM(H3:H12)</f>
        <v>5</v>
      </c>
      <c r="D13" s="83"/>
      <c r="E13" s="83"/>
      <c r="F13" s="83"/>
      <c r="G13" s="84"/>
      <c r="H13" s="83"/>
      <c r="I13" s="83"/>
      <c r="J13" s="83"/>
      <c r="K13" s="85"/>
      <c r="L13" s="85"/>
      <c r="M13" s="85"/>
      <c r="N13" s="85"/>
    </row>
    <row r="14" spans="1:21" x14ac:dyDescent="0.25">
      <c r="A14" s="322" t="s">
        <v>159</v>
      </c>
      <c r="B14" s="322"/>
      <c r="C14" s="50">
        <f>SUM(J3:J12)</f>
        <v>1.5625</v>
      </c>
      <c r="D14" s="83"/>
      <c r="E14" s="83"/>
      <c r="F14" s="83"/>
      <c r="G14" s="83"/>
      <c r="H14" s="83"/>
      <c r="I14" s="83"/>
      <c r="J14" s="83"/>
      <c r="K14" s="85"/>
      <c r="L14" s="85"/>
      <c r="M14" s="85"/>
      <c r="N14" s="85"/>
    </row>
    <row r="15" spans="1:21" x14ac:dyDescent="0.25">
      <c r="A15" s="322" t="s">
        <v>190</v>
      </c>
      <c r="B15" s="322"/>
      <c r="C15" s="51">
        <f>C14/C13</f>
        <v>0.3125</v>
      </c>
      <c r="D15" s="83"/>
      <c r="E15" s="83"/>
      <c r="F15" s="83"/>
      <c r="G15" s="83"/>
      <c r="H15" s="83"/>
      <c r="I15" s="83"/>
      <c r="J15" s="83"/>
      <c r="K15" s="85"/>
      <c r="L15" s="85"/>
      <c r="M15" s="85"/>
      <c r="N15" s="85"/>
    </row>
    <row r="16" spans="1:21" x14ac:dyDescent="0.25">
      <c r="A16" s="86"/>
      <c r="B16" s="86"/>
      <c r="C16" s="86"/>
      <c r="D16" s="83"/>
      <c r="E16" s="83"/>
      <c r="F16" s="83"/>
      <c r="G16" s="83"/>
      <c r="H16" s="83"/>
      <c r="I16" s="83"/>
      <c r="J16" s="83"/>
      <c r="K16" s="85"/>
      <c r="L16" s="85"/>
      <c r="M16" s="85"/>
      <c r="N16" s="85"/>
    </row>
    <row r="17" spans="1:24" ht="15" customHeight="1" x14ac:dyDescent="0.25">
      <c r="A17" s="315" t="s">
        <v>298</v>
      </c>
      <c r="B17" s="316"/>
      <c r="C17" s="111" t="s">
        <v>297</v>
      </c>
      <c r="D17" s="325" t="s">
        <v>261</v>
      </c>
      <c r="E17" s="326"/>
      <c r="F17" s="326"/>
      <c r="G17" s="326"/>
      <c r="H17" s="326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326"/>
      <c r="V17" s="326"/>
      <c r="W17" s="326"/>
      <c r="X17" s="326"/>
    </row>
    <row r="18" spans="1:24" ht="15" customHeight="1" x14ac:dyDescent="0.25">
      <c r="A18" s="303" t="s">
        <v>299</v>
      </c>
      <c r="B18" s="304"/>
      <c r="C18" s="230" t="s">
        <v>301</v>
      </c>
      <c r="D18" s="84" t="s">
        <v>255</v>
      </c>
      <c r="E18" s="83"/>
      <c r="F18" s="83"/>
      <c r="G18" s="83"/>
      <c r="H18" s="83"/>
      <c r="I18" s="83"/>
      <c r="J18" s="83"/>
      <c r="K18" s="85"/>
      <c r="L18" s="85"/>
      <c r="M18" s="85"/>
      <c r="N18" s="85"/>
    </row>
    <row r="19" spans="1:24" x14ac:dyDescent="0.25">
      <c r="A19" s="312" t="s">
        <v>300</v>
      </c>
      <c r="B19" s="313"/>
      <c r="C19" s="224" t="s">
        <v>302</v>
      </c>
    </row>
    <row r="20" spans="1:24" ht="15.75" x14ac:dyDescent="0.25">
      <c r="B20" s="229" t="s">
        <v>278</v>
      </c>
    </row>
    <row r="21" spans="1:24" ht="15.75" x14ac:dyDescent="0.25">
      <c r="B21" s="229"/>
    </row>
    <row r="22" spans="1:24" ht="15.75" thickBot="1" x14ac:dyDescent="0.3"/>
    <row r="23" spans="1:24" x14ac:dyDescent="0.25">
      <c r="A23" s="305" t="s">
        <v>230</v>
      </c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7"/>
    </row>
    <row r="24" spans="1:24" s="9" customFormat="1" ht="45.75" thickBot="1" x14ac:dyDescent="0.3">
      <c r="A24" s="308" t="s">
        <v>148</v>
      </c>
      <c r="B24" s="309"/>
      <c r="C24" s="112" t="s">
        <v>149</v>
      </c>
      <c r="D24" s="112" t="s">
        <v>151</v>
      </c>
      <c r="E24" s="113" t="s">
        <v>152</v>
      </c>
      <c r="F24" s="112" t="s">
        <v>153</v>
      </c>
      <c r="G24" s="112" t="s">
        <v>154</v>
      </c>
      <c r="H24" s="113" t="s">
        <v>155</v>
      </c>
      <c r="I24" s="113" t="s">
        <v>156</v>
      </c>
      <c r="J24" s="113" t="s">
        <v>157</v>
      </c>
      <c r="K24" s="153" t="s">
        <v>134</v>
      </c>
      <c r="L24" s="154" t="s">
        <v>135</v>
      </c>
      <c r="M24" s="154" t="s">
        <v>136</v>
      </c>
      <c r="N24" s="155" t="s">
        <v>137</v>
      </c>
      <c r="P24" s="13" t="s">
        <v>169</v>
      </c>
      <c r="Q24" s="14" t="s">
        <v>164</v>
      </c>
      <c r="R24" s="14" t="s">
        <v>166</v>
      </c>
      <c r="S24" s="14" t="s">
        <v>165</v>
      </c>
      <c r="T24" s="14" t="s">
        <v>167</v>
      </c>
      <c r="U24" s="14" t="s">
        <v>168</v>
      </c>
    </row>
    <row r="25" spans="1:24" ht="15" customHeight="1" x14ac:dyDescent="0.25">
      <c r="A25" s="328" t="s">
        <v>92</v>
      </c>
      <c r="B25" s="117" t="s">
        <v>93</v>
      </c>
      <c r="C25" s="118" t="s">
        <v>150</v>
      </c>
      <c r="D25" s="119">
        <v>0.9</v>
      </c>
      <c r="E25" s="120">
        <f>(I25/F25)*D25</f>
        <v>0.22500000000000001</v>
      </c>
      <c r="F25" s="121">
        <v>5</v>
      </c>
      <c r="G25" s="119">
        <v>0.1</v>
      </c>
      <c r="H25" s="122">
        <f>G25*F25</f>
        <v>0.5</v>
      </c>
      <c r="I25" s="123">
        <f>U25</f>
        <v>1.25</v>
      </c>
      <c r="J25" s="121">
        <f>G25*I25</f>
        <v>0.125</v>
      </c>
      <c r="K25" s="121"/>
      <c r="L25" s="124" t="s">
        <v>131</v>
      </c>
      <c r="M25" s="124"/>
      <c r="N25" s="124"/>
      <c r="P25" s="1" t="s">
        <v>93</v>
      </c>
      <c r="Q25" s="6">
        <v>40</v>
      </c>
      <c r="R25" s="6">
        <v>10</v>
      </c>
      <c r="S25" s="6">
        <v>15</v>
      </c>
      <c r="T25" s="18">
        <f>R25/Q25</f>
        <v>0.25</v>
      </c>
      <c r="U25" s="20">
        <f>T25*5</f>
        <v>1.25</v>
      </c>
    </row>
    <row r="26" spans="1:24" x14ac:dyDescent="0.25">
      <c r="A26" s="328"/>
      <c r="B26" s="125" t="s">
        <v>94</v>
      </c>
      <c r="C26" s="126" t="s">
        <v>150</v>
      </c>
      <c r="D26" s="127">
        <v>0.9</v>
      </c>
      <c r="E26" s="128">
        <f t="shared" ref="E26:E34" si="6">(I26/F26)*D26</f>
        <v>0.22500000000000001</v>
      </c>
      <c r="F26" s="129">
        <v>5</v>
      </c>
      <c r="G26" s="127">
        <v>0.1</v>
      </c>
      <c r="H26" s="130">
        <f t="shared" ref="H26:H34" si="7">G26*F26</f>
        <v>0.5</v>
      </c>
      <c r="I26" s="131">
        <f t="shared" ref="I26:I32" si="8">U26</f>
        <v>1.25</v>
      </c>
      <c r="J26" s="129">
        <f t="shared" ref="J26:J34" si="9">G26*I26</f>
        <v>0.125</v>
      </c>
      <c r="K26" s="129"/>
      <c r="L26" s="132" t="s">
        <v>131</v>
      </c>
      <c r="M26" s="132"/>
      <c r="N26" s="132"/>
      <c r="P26" s="1" t="s">
        <v>94</v>
      </c>
      <c r="Q26" s="6">
        <v>40</v>
      </c>
      <c r="R26" s="6">
        <v>10</v>
      </c>
      <c r="S26" s="6">
        <v>15</v>
      </c>
      <c r="T26" s="18">
        <f t="shared" ref="T26:T34" si="10">R26/Q26</f>
        <v>0.25</v>
      </c>
      <c r="U26" s="20">
        <f t="shared" ref="U26:U34" si="11">T26*5</f>
        <v>1.25</v>
      </c>
    </row>
    <row r="27" spans="1:24" x14ac:dyDescent="0.25">
      <c r="A27" s="328"/>
      <c r="B27" s="125" t="s">
        <v>95</v>
      </c>
      <c r="C27" s="126" t="s">
        <v>150</v>
      </c>
      <c r="D27" s="127">
        <v>0.9</v>
      </c>
      <c r="E27" s="128">
        <f t="shared" si="6"/>
        <v>0.22500000000000001</v>
      </c>
      <c r="F27" s="129">
        <v>5</v>
      </c>
      <c r="G27" s="127">
        <v>0.1</v>
      </c>
      <c r="H27" s="130">
        <f t="shared" si="7"/>
        <v>0.5</v>
      </c>
      <c r="I27" s="131">
        <f t="shared" si="8"/>
        <v>1.25</v>
      </c>
      <c r="J27" s="129">
        <f t="shared" si="9"/>
        <v>0.125</v>
      </c>
      <c r="K27" s="129"/>
      <c r="L27" s="132" t="s">
        <v>131</v>
      </c>
      <c r="M27" s="132"/>
      <c r="N27" s="132"/>
      <c r="P27" s="1" t="s">
        <v>95</v>
      </c>
      <c r="Q27" s="6">
        <v>40</v>
      </c>
      <c r="R27" s="6">
        <v>10</v>
      </c>
      <c r="S27" s="6">
        <v>15</v>
      </c>
      <c r="T27" s="18">
        <f t="shared" si="10"/>
        <v>0.25</v>
      </c>
      <c r="U27" s="20">
        <f t="shared" si="11"/>
        <v>1.25</v>
      </c>
    </row>
    <row r="28" spans="1:24" x14ac:dyDescent="0.25">
      <c r="A28" s="328"/>
      <c r="B28" s="125" t="s">
        <v>96</v>
      </c>
      <c r="C28" s="126" t="s">
        <v>150</v>
      </c>
      <c r="D28" s="127">
        <v>0.9</v>
      </c>
      <c r="E28" s="128">
        <f t="shared" si="6"/>
        <v>0.22500000000000001</v>
      </c>
      <c r="F28" s="129">
        <v>5</v>
      </c>
      <c r="G28" s="127">
        <v>0.1</v>
      </c>
      <c r="H28" s="130">
        <f t="shared" si="7"/>
        <v>0.5</v>
      </c>
      <c r="I28" s="131">
        <f t="shared" si="8"/>
        <v>1.25</v>
      </c>
      <c r="J28" s="129">
        <f t="shared" si="9"/>
        <v>0.125</v>
      </c>
      <c r="K28" s="129"/>
      <c r="L28" s="132" t="s">
        <v>131</v>
      </c>
      <c r="M28" s="132"/>
      <c r="N28" s="132"/>
      <c r="P28" s="1" t="s">
        <v>96</v>
      </c>
      <c r="Q28" s="6">
        <v>40</v>
      </c>
      <c r="R28" s="6">
        <v>10</v>
      </c>
      <c r="S28" s="6">
        <v>15</v>
      </c>
      <c r="T28" s="18">
        <f t="shared" si="10"/>
        <v>0.25</v>
      </c>
      <c r="U28" s="20">
        <f t="shared" si="11"/>
        <v>1.25</v>
      </c>
    </row>
    <row r="29" spans="1:24" x14ac:dyDescent="0.25">
      <c r="A29" s="328"/>
      <c r="B29" s="125" t="s">
        <v>97</v>
      </c>
      <c r="C29" s="126" t="s">
        <v>150</v>
      </c>
      <c r="D29" s="127">
        <v>1</v>
      </c>
      <c r="E29" s="128">
        <f t="shared" si="6"/>
        <v>0.25</v>
      </c>
      <c r="F29" s="129">
        <v>5</v>
      </c>
      <c r="G29" s="127">
        <v>0.15</v>
      </c>
      <c r="H29" s="130">
        <f t="shared" si="7"/>
        <v>0.75</v>
      </c>
      <c r="I29" s="131">
        <f t="shared" si="8"/>
        <v>1.25</v>
      </c>
      <c r="J29" s="129">
        <f t="shared" si="9"/>
        <v>0.1875</v>
      </c>
      <c r="K29" s="129" t="s">
        <v>147</v>
      </c>
      <c r="L29" s="132"/>
      <c r="M29" s="132"/>
      <c r="N29" s="132"/>
      <c r="P29" s="1" t="s">
        <v>97</v>
      </c>
      <c r="Q29" s="6">
        <v>40</v>
      </c>
      <c r="R29" s="6">
        <v>10</v>
      </c>
      <c r="S29" s="6">
        <v>15</v>
      </c>
      <c r="T29" s="18">
        <f t="shared" si="10"/>
        <v>0.25</v>
      </c>
      <c r="U29" s="20">
        <f t="shared" si="11"/>
        <v>1.25</v>
      </c>
    </row>
    <row r="30" spans="1:24" x14ac:dyDescent="0.25">
      <c r="A30" s="328"/>
      <c r="B30" s="125" t="s">
        <v>98</v>
      </c>
      <c r="C30" s="126" t="s">
        <v>150</v>
      </c>
      <c r="D30" s="127">
        <v>0.9</v>
      </c>
      <c r="E30" s="128">
        <f t="shared" si="6"/>
        <v>0.22500000000000001</v>
      </c>
      <c r="F30" s="129">
        <v>5</v>
      </c>
      <c r="G30" s="127">
        <v>0.1</v>
      </c>
      <c r="H30" s="130">
        <f t="shared" si="7"/>
        <v>0.5</v>
      </c>
      <c r="I30" s="131">
        <f t="shared" si="8"/>
        <v>1.25</v>
      </c>
      <c r="J30" s="129">
        <f t="shared" si="9"/>
        <v>0.125</v>
      </c>
      <c r="K30" s="129"/>
      <c r="L30" s="132" t="s">
        <v>131</v>
      </c>
      <c r="M30" s="132"/>
      <c r="N30" s="132"/>
      <c r="P30" s="1" t="s">
        <v>98</v>
      </c>
      <c r="Q30" s="6">
        <v>40</v>
      </c>
      <c r="R30" s="6">
        <v>10</v>
      </c>
      <c r="S30" s="6">
        <v>15</v>
      </c>
      <c r="T30" s="18">
        <f t="shared" si="10"/>
        <v>0.25</v>
      </c>
      <c r="U30" s="20">
        <f t="shared" si="11"/>
        <v>1.25</v>
      </c>
    </row>
    <row r="31" spans="1:24" x14ac:dyDescent="0.25">
      <c r="A31" s="328"/>
      <c r="B31" s="125" t="s">
        <v>99</v>
      </c>
      <c r="C31" s="126" t="s">
        <v>150</v>
      </c>
      <c r="D31" s="127">
        <v>0.85</v>
      </c>
      <c r="E31" s="128">
        <f t="shared" si="6"/>
        <v>0.21249999999999999</v>
      </c>
      <c r="F31" s="129">
        <v>5</v>
      </c>
      <c r="G31" s="127">
        <v>0.05</v>
      </c>
      <c r="H31" s="130">
        <f t="shared" si="7"/>
        <v>0.25</v>
      </c>
      <c r="I31" s="131">
        <f t="shared" si="8"/>
        <v>1.25</v>
      </c>
      <c r="J31" s="129">
        <f t="shared" si="9"/>
        <v>6.25E-2</v>
      </c>
      <c r="K31" s="129"/>
      <c r="L31" s="132"/>
      <c r="M31" s="132" t="s">
        <v>132</v>
      </c>
      <c r="N31" s="132"/>
      <c r="P31" s="1" t="s">
        <v>99</v>
      </c>
      <c r="Q31" s="6">
        <v>40</v>
      </c>
      <c r="R31" s="6">
        <v>10</v>
      </c>
      <c r="S31" s="6">
        <v>15</v>
      </c>
      <c r="T31" s="18">
        <f t="shared" si="10"/>
        <v>0.25</v>
      </c>
      <c r="U31" s="20">
        <f t="shared" si="11"/>
        <v>1.25</v>
      </c>
    </row>
    <row r="32" spans="1:24" x14ac:dyDescent="0.25">
      <c r="A32" s="328"/>
      <c r="B32" s="125" t="s">
        <v>100</v>
      </c>
      <c r="C32" s="126" t="s">
        <v>150</v>
      </c>
      <c r="D32" s="127">
        <v>0.85</v>
      </c>
      <c r="E32" s="128">
        <f t="shared" si="6"/>
        <v>0.21249999999999999</v>
      </c>
      <c r="F32" s="129">
        <v>5</v>
      </c>
      <c r="G32" s="127">
        <v>0.1</v>
      </c>
      <c r="H32" s="130">
        <f t="shared" si="7"/>
        <v>0.5</v>
      </c>
      <c r="I32" s="131">
        <f t="shared" si="8"/>
        <v>1.25</v>
      </c>
      <c r="J32" s="129">
        <f t="shared" si="9"/>
        <v>0.125</v>
      </c>
      <c r="K32" s="129"/>
      <c r="L32" s="132"/>
      <c r="M32" s="132" t="s">
        <v>132</v>
      </c>
      <c r="N32" s="132"/>
      <c r="P32" s="1" t="s">
        <v>100</v>
      </c>
      <c r="Q32" s="6">
        <v>40</v>
      </c>
      <c r="R32" s="6">
        <v>10</v>
      </c>
      <c r="S32" s="6">
        <v>15</v>
      </c>
      <c r="T32" s="18">
        <f t="shared" si="10"/>
        <v>0.25</v>
      </c>
      <c r="U32" s="20">
        <f t="shared" si="11"/>
        <v>1.25</v>
      </c>
    </row>
    <row r="33" spans="1:21" x14ac:dyDescent="0.25">
      <c r="A33" s="328"/>
      <c r="B33" s="125" t="s">
        <v>101</v>
      </c>
      <c r="C33" s="126" t="s">
        <v>150</v>
      </c>
      <c r="D33" s="127">
        <v>0.85</v>
      </c>
      <c r="E33" s="128">
        <f t="shared" si="6"/>
        <v>0</v>
      </c>
      <c r="F33" s="129">
        <v>5</v>
      </c>
      <c r="G33" s="127">
        <v>0.1</v>
      </c>
      <c r="H33" s="130">
        <f t="shared" si="7"/>
        <v>0.5</v>
      </c>
      <c r="I33" s="131">
        <f>U36</f>
        <v>0</v>
      </c>
      <c r="J33" s="129">
        <f t="shared" si="9"/>
        <v>0</v>
      </c>
      <c r="K33" s="129"/>
      <c r="L33" s="132"/>
      <c r="M33" s="132" t="s">
        <v>132</v>
      </c>
      <c r="N33" s="132"/>
      <c r="P33" s="1" t="s">
        <v>101</v>
      </c>
      <c r="Q33" s="6">
        <v>40</v>
      </c>
      <c r="R33" s="6">
        <v>10</v>
      </c>
      <c r="S33" s="6">
        <v>15</v>
      </c>
      <c r="T33" s="18">
        <f t="shared" si="10"/>
        <v>0.25</v>
      </c>
      <c r="U33" s="20">
        <f t="shared" si="11"/>
        <v>1.25</v>
      </c>
    </row>
    <row r="34" spans="1:21" x14ac:dyDescent="0.25">
      <c r="A34" s="347"/>
      <c r="B34" s="125" t="s">
        <v>102</v>
      </c>
      <c r="C34" s="126" t="s">
        <v>150</v>
      </c>
      <c r="D34" s="127">
        <v>0.9</v>
      </c>
      <c r="E34" s="128">
        <f t="shared" si="6"/>
        <v>0</v>
      </c>
      <c r="F34" s="129">
        <v>5</v>
      </c>
      <c r="G34" s="127">
        <v>0.1</v>
      </c>
      <c r="H34" s="130">
        <f t="shared" si="7"/>
        <v>0.5</v>
      </c>
      <c r="I34" s="131">
        <f>U37</f>
        <v>0</v>
      </c>
      <c r="J34" s="129">
        <f t="shared" si="9"/>
        <v>0</v>
      </c>
      <c r="K34" s="129"/>
      <c r="L34" s="132" t="s">
        <v>131</v>
      </c>
      <c r="M34" s="132"/>
      <c r="N34" s="132"/>
      <c r="P34" s="1" t="s">
        <v>102</v>
      </c>
      <c r="Q34" s="6">
        <v>40</v>
      </c>
      <c r="R34" s="6">
        <v>10</v>
      </c>
      <c r="S34" s="6">
        <v>15</v>
      </c>
      <c r="T34" s="18">
        <f t="shared" si="10"/>
        <v>0.25</v>
      </c>
      <c r="U34" s="20">
        <f t="shared" si="11"/>
        <v>1.25</v>
      </c>
    </row>
    <row r="35" spans="1:21" x14ac:dyDescent="0.25">
      <c r="A35" s="300" t="s">
        <v>158</v>
      </c>
      <c r="B35" s="300"/>
      <c r="C35" s="133">
        <f>SUM(H25:H33)</f>
        <v>4.5</v>
      </c>
      <c r="D35" s="134"/>
      <c r="E35" s="134"/>
      <c r="F35" s="134"/>
      <c r="G35" s="135"/>
      <c r="H35" s="134"/>
      <c r="I35" s="134"/>
      <c r="J35" s="134"/>
      <c r="K35" s="136"/>
      <c r="L35" s="136"/>
      <c r="M35" s="136"/>
      <c r="N35" s="136"/>
    </row>
    <row r="36" spans="1:21" x14ac:dyDescent="0.25">
      <c r="A36" s="300" t="s">
        <v>159</v>
      </c>
      <c r="B36" s="300"/>
      <c r="C36" s="132">
        <f>SUM(J25:J33)</f>
        <v>1</v>
      </c>
      <c r="D36" s="134"/>
      <c r="E36" s="134"/>
      <c r="F36" s="134"/>
      <c r="G36" s="134"/>
      <c r="H36" s="134"/>
      <c r="I36" s="134"/>
      <c r="J36" s="134"/>
      <c r="K36" s="136"/>
      <c r="L36" s="136"/>
      <c r="M36" s="136"/>
      <c r="N36" s="136"/>
    </row>
    <row r="37" spans="1:21" x14ac:dyDescent="0.25">
      <c r="A37" s="300" t="s">
        <v>190</v>
      </c>
      <c r="B37" s="300"/>
      <c r="C37" s="137">
        <f>C36/C35</f>
        <v>0.22222222222222221</v>
      </c>
      <c r="D37" s="134"/>
      <c r="E37" s="134"/>
      <c r="F37" s="134"/>
      <c r="G37" s="134"/>
      <c r="H37" s="134"/>
      <c r="I37" s="134"/>
      <c r="J37" s="134"/>
      <c r="K37" s="136"/>
      <c r="L37" s="136"/>
      <c r="M37" s="136"/>
      <c r="N37" s="136"/>
    </row>
    <row r="38" spans="1:21" x14ac:dyDescent="0.25">
      <c r="A38" s="138"/>
      <c r="B38" s="138"/>
      <c r="C38" s="138"/>
      <c r="D38" s="134"/>
      <c r="E38" s="134"/>
      <c r="F38" s="134"/>
      <c r="G38" s="134"/>
      <c r="H38" s="134"/>
      <c r="I38" s="134"/>
      <c r="J38" s="134"/>
      <c r="K38" s="136"/>
      <c r="L38" s="136"/>
      <c r="M38" s="136"/>
      <c r="N38" s="136"/>
    </row>
    <row r="39" spans="1:21" x14ac:dyDescent="0.25">
      <c r="A39" s="345" t="s">
        <v>195</v>
      </c>
      <c r="B39" s="346"/>
      <c r="C39" s="204">
        <f>4/5</f>
        <v>0.8</v>
      </c>
      <c r="D39" s="134"/>
      <c r="E39" s="134"/>
      <c r="F39" s="134"/>
      <c r="G39" s="134"/>
      <c r="H39" s="134"/>
      <c r="I39" s="134"/>
      <c r="J39" s="134"/>
      <c r="K39" s="136"/>
      <c r="L39" s="136"/>
      <c r="M39" s="136"/>
      <c r="N39" s="136"/>
    </row>
  </sheetData>
  <autoFilter ref="A2:N15" xr:uid="{8E458F63-F521-40A6-A15B-83604EAF77E7}">
    <filterColumn colId="0" showButton="0"/>
  </autoFilter>
  <mergeCells count="17">
    <mergeCell ref="A17:B17"/>
    <mergeCell ref="A1:N1"/>
    <mergeCell ref="A2:B2"/>
    <mergeCell ref="A13:B13"/>
    <mergeCell ref="A14:B14"/>
    <mergeCell ref="A15:B15"/>
    <mergeCell ref="A3:A12"/>
    <mergeCell ref="D17:X17"/>
    <mergeCell ref="A36:B36"/>
    <mergeCell ref="A37:B37"/>
    <mergeCell ref="A39:B39"/>
    <mergeCell ref="A18:B18"/>
    <mergeCell ref="A23:N23"/>
    <mergeCell ref="A24:B24"/>
    <mergeCell ref="A25:A34"/>
    <mergeCell ref="A35:B35"/>
    <mergeCell ref="A19:B1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27D1-1165-4B1D-87C8-30F8DC083C39}">
  <sheetPr>
    <tabColor theme="7" tint="0.39997558519241921"/>
  </sheetPr>
  <dimension ref="A1:X25"/>
  <sheetViews>
    <sheetView workbookViewId="0">
      <pane ySplit="2" topLeftCell="A12" activePane="bottomLeft" state="frozen"/>
      <selection activeCell="B40" sqref="B40"/>
      <selection pane="bottomLeft" activeCell="C20" sqref="C20"/>
    </sheetView>
  </sheetViews>
  <sheetFormatPr defaultRowHeight="15" x14ac:dyDescent="0.25"/>
  <cols>
    <col min="1" max="1" width="9.140625" style="2"/>
    <col min="2" max="2" width="44.7109375" style="2" bestFit="1" customWidth="1"/>
    <col min="3" max="3" width="20.7109375" style="2" bestFit="1" customWidth="1"/>
    <col min="4" max="9" width="13.28515625" style="3" customWidth="1"/>
    <col min="10" max="10" width="15.5703125" style="3" customWidth="1"/>
    <col min="11" max="11" width="10.42578125" style="4" customWidth="1"/>
    <col min="12" max="13" width="8.7109375" style="4" customWidth="1"/>
    <col min="14" max="14" width="9.42578125" style="4" customWidth="1"/>
    <col min="15" max="15" width="2.42578125" style="2" customWidth="1"/>
    <col min="16" max="16" width="41.28515625" style="2" customWidth="1"/>
    <col min="17" max="17" width="15.28515625" style="2" customWidth="1"/>
    <col min="18" max="18" width="16.85546875" style="2" customWidth="1"/>
    <col min="19" max="19" width="17.7109375" style="2" customWidth="1"/>
    <col min="20" max="20" width="16.5703125" style="2" customWidth="1"/>
    <col min="21" max="21" width="13.140625" style="2" customWidth="1"/>
    <col min="22" max="264" width="9.140625" style="2"/>
    <col min="265" max="265" width="39.28515625" style="2" bestFit="1" customWidth="1"/>
    <col min="266" max="266" width="44.7109375" style="2" bestFit="1" customWidth="1"/>
    <col min="267" max="267" width="10.42578125" style="2" customWidth="1"/>
    <col min="268" max="520" width="9.140625" style="2"/>
    <col min="521" max="521" width="39.28515625" style="2" bestFit="1" customWidth="1"/>
    <col min="522" max="522" width="44.7109375" style="2" bestFit="1" customWidth="1"/>
    <col min="523" max="523" width="10.42578125" style="2" customWidth="1"/>
    <col min="524" max="776" width="9.140625" style="2"/>
    <col min="777" max="777" width="39.28515625" style="2" bestFit="1" customWidth="1"/>
    <col min="778" max="778" width="44.7109375" style="2" bestFit="1" customWidth="1"/>
    <col min="779" max="779" width="10.42578125" style="2" customWidth="1"/>
    <col min="780" max="1032" width="9.140625" style="2"/>
    <col min="1033" max="1033" width="39.28515625" style="2" bestFit="1" customWidth="1"/>
    <col min="1034" max="1034" width="44.7109375" style="2" bestFit="1" customWidth="1"/>
    <col min="1035" max="1035" width="10.42578125" style="2" customWidth="1"/>
    <col min="1036" max="1288" width="9.140625" style="2"/>
    <col min="1289" max="1289" width="39.28515625" style="2" bestFit="1" customWidth="1"/>
    <col min="1290" max="1290" width="44.7109375" style="2" bestFit="1" customWidth="1"/>
    <col min="1291" max="1291" width="10.42578125" style="2" customWidth="1"/>
    <col min="1292" max="1544" width="9.140625" style="2"/>
    <col min="1545" max="1545" width="39.28515625" style="2" bestFit="1" customWidth="1"/>
    <col min="1546" max="1546" width="44.7109375" style="2" bestFit="1" customWidth="1"/>
    <col min="1547" max="1547" width="10.42578125" style="2" customWidth="1"/>
    <col min="1548" max="1800" width="9.140625" style="2"/>
    <col min="1801" max="1801" width="39.28515625" style="2" bestFit="1" customWidth="1"/>
    <col min="1802" max="1802" width="44.7109375" style="2" bestFit="1" customWidth="1"/>
    <col min="1803" max="1803" width="10.42578125" style="2" customWidth="1"/>
    <col min="1804" max="2056" width="9.140625" style="2"/>
    <col min="2057" max="2057" width="39.28515625" style="2" bestFit="1" customWidth="1"/>
    <col min="2058" max="2058" width="44.7109375" style="2" bestFit="1" customWidth="1"/>
    <col min="2059" max="2059" width="10.42578125" style="2" customWidth="1"/>
    <col min="2060" max="2312" width="9.140625" style="2"/>
    <col min="2313" max="2313" width="39.28515625" style="2" bestFit="1" customWidth="1"/>
    <col min="2314" max="2314" width="44.7109375" style="2" bestFit="1" customWidth="1"/>
    <col min="2315" max="2315" width="10.42578125" style="2" customWidth="1"/>
    <col min="2316" max="2568" width="9.140625" style="2"/>
    <col min="2569" max="2569" width="39.28515625" style="2" bestFit="1" customWidth="1"/>
    <col min="2570" max="2570" width="44.7109375" style="2" bestFit="1" customWidth="1"/>
    <col min="2571" max="2571" width="10.42578125" style="2" customWidth="1"/>
    <col min="2572" max="2824" width="9.140625" style="2"/>
    <col min="2825" max="2825" width="39.28515625" style="2" bestFit="1" customWidth="1"/>
    <col min="2826" max="2826" width="44.7109375" style="2" bestFit="1" customWidth="1"/>
    <col min="2827" max="2827" width="10.42578125" style="2" customWidth="1"/>
    <col min="2828" max="3080" width="9.140625" style="2"/>
    <col min="3081" max="3081" width="39.28515625" style="2" bestFit="1" customWidth="1"/>
    <col min="3082" max="3082" width="44.7109375" style="2" bestFit="1" customWidth="1"/>
    <col min="3083" max="3083" width="10.42578125" style="2" customWidth="1"/>
    <col min="3084" max="3336" width="9.140625" style="2"/>
    <col min="3337" max="3337" width="39.28515625" style="2" bestFit="1" customWidth="1"/>
    <col min="3338" max="3338" width="44.7109375" style="2" bestFit="1" customWidth="1"/>
    <col min="3339" max="3339" width="10.42578125" style="2" customWidth="1"/>
    <col min="3340" max="3592" width="9.140625" style="2"/>
    <col min="3593" max="3593" width="39.28515625" style="2" bestFit="1" customWidth="1"/>
    <col min="3594" max="3594" width="44.7109375" style="2" bestFit="1" customWidth="1"/>
    <col min="3595" max="3595" width="10.42578125" style="2" customWidth="1"/>
    <col min="3596" max="3848" width="9.140625" style="2"/>
    <col min="3849" max="3849" width="39.28515625" style="2" bestFit="1" customWidth="1"/>
    <col min="3850" max="3850" width="44.7109375" style="2" bestFit="1" customWidth="1"/>
    <col min="3851" max="3851" width="10.42578125" style="2" customWidth="1"/>
    <col min="3852" max="4104" width="9.140625" style="2"/>
    <col min="4105" max="4105" width="39.28515625" style="2" bestFit="1" customWidth="1"/>
    <col min="4106" max="4106" width="44.7109375" style="2" bestFit="1" customWidth="1"/>
    <col min="4107" max="4107" width="10.42578125" style="2" customWidth="1"/>
    <col min="4108" max="4360" width="9.140625" style="2"/>
    <col min="4361" max="4361" width="39.28515625" style="2" bestFit="1" customWidth="1"/>
    <col min="4362" max="4362" width="44.7109375" style="2" bestFit="1" customWidth="1"/>
    <col min="4363" max="4363" width="10.42578125" style="2" customWidth="1"/>
    <col min="4364" max="4616" width="9.140625" style="2"/>
    <col min="4617" max="4617" width="39.28515625" style="2" bestFit="1" customWidth="1"/>
    <col min="4618" max="4618" width="44.7109375" style="2" bestFit="1" customWidth="1"/>
    <col min="4619" max="4619" width="10.42578125" style="2" customWidth="1"/>
    <col min="4620" max="4872" width="9.140625" style="2"/>
    <col min="4873" max="4873" width="39.28515625" style="2" bestFit="1" customWidth="1"/>
    <col min="4874" max="4874" width="44.7109375" style="2" bestFit="1" customWidth="1"/>
    <col min="4875" max="4875" width="10.42578125" style="2" customWidth="1"/>
    <col min="4876" max="5128" width="9.140625" style="2"/>
    <col min="5129" max="5129" width="39.28515625" style="2" bestFit="1" customWidth="1"/>
    <col min="5130" max="5130" width="44.7109375" style="2" bestFit="1" customWidth="1"/>
    <col min="5131" max="5131" width="10.42578125" style="2" customWidth="1"/>
    <col min="5132" max="5384" width="9.140625" style="2"/>
    <col min="5385" max="5385" width="39.28515625" style="2" bestFit="1" customWidth="1"/>
    <col min="5386" max="5386" width="44.7109375" style="2" bestFit="1" customWidth="1"/>
    <col min="5387" max="5387" width="10.42578125" style="2" customWidth="1"/>
    <col min="5388" max="5640" width="9.140625" style="2"/>
    <col min="5641" max="5641" width="39.28515625" style="2" bestFit="1" customWidth="1"/>
    <col min="5642" max="5642" width="44.7109375" style="2" bestFit="1" customWidth="1"/>
    <col min="5643" max="5643" width="10.42578125" style="2" customWidth="1"/>
    <col min="5644" max="5896" width="9.140625" style="2"/>
    <col min="5897" max="5897" width="39.28515625" style="2" bestFit="1" customWidth="1"/>
    <col min="5898" max="5898" width="44.7109375" style="2" bestFit="1" customWidth="1"/>
    <col min="5899" max="5899" width="10.42578125" style="2" customWidth="1"/>
    <col min="5900" max="6152" width="9.140625" style="2"/>
    <col min="6153" max="6153" width="39.28515625" style="2" bestFit="1" customWidth="1"/>
    <col min="6154" max="6154" width="44.7109375" style="2" bestFit="1" customWidth="1"/>
    <col min="6155" max="6155" width="10.42578125" style="2" customWidth="1"/>
    <col min="6156" max="6408" width="9.140625" style="2"/>
    <col min="6409" max="6409" width="39.28515625" style="2" bestFit="1" customWidth="1"/>
    <col min="6410" max="6410" width="44.7109375" style="2" bestFit="1" customWidth="1"/>
    <col min="6411" max="6411" width="10.42578125" style="2" customWidth="1"/>
    <col min="6412" max="6664" width="9.140625" style="2"/>
    <col min="6665" max="6665" width="39.28515625" style="2" bestFit="1" customWidth="1"/>
    <col min="6666" max="6666" width="44.7109375" style="2" bestFit="1" customWidth="1"/>
    <col min="6667" max="6667" width="10.42578125" style="2" customWidth="1"/>
    <col min="6668" max="6920" width="9.140625" style="2"/>
    <col min="6921" max="6921" width="39.28515625" style="2" bestFit="1" customWidth="1"/>
    <col min="6922" max="6922" width="44.7109375" style="2" bestFit="1" customWidth="1"/>
    <col min="6923" max="6923" width="10.42578125" style="2" customWidth="1"/>
    <col min="6924" max="7176" width="9.140625" style="2"/>
    <col min="7177" max="7177" width="39.28515625" style="2" bestFit="1" customWidth="1"/>
    <col min="7178" max="7178" width="44.7109375" style="2" bestFit="1" customWidth="1"/>
    <col min="7179" max="7179" width="10.42578125" style="2" customWidth="1"/>
    <col min="7180" max="7432" width="9.140625" style="2"/>
    <col min="7433" max="7433" width="39.28515625" style="2" bestFit="1" customWidth="1"/>
    <col min="7434" max="7434" width="44.7109375" style="2" bestFit="1" customWidth="1"/>
    <col min="7435" max="7435" width="10.42578125" style="2" customWidth="1"/>
    <col min="7436" max="7688" width="9.140625" style="2"/>
    <col min="7689" max="7689" width="39.28515625" style="2" bestFit="1" customWidth="1"/>
    <col min="7690" max="7690" width="44.7109375" style="2" bestFit="1" customWidth="1"/>
    <col min="7691" max="7691" width="10.42578125" style="2" customWidth="1"/>
    <col min="7692" max="7944" width="9.140625" style="2"/>
    <col min="7945" max="7945" width="39.28515625" style="2" bestFit="1" customWidth="1"/>
    <col min="7946" max="7946" width="44.7109375" style="2" bestFit="1" customWidth="1"/>
    <col min="7947" max="7947" width="10.42578125" style="2" customWidth="1"/>
    <col min="7948" max="8200" width="9.140625" style="2"/>
    <col min="8201" max="8201" width="39.28515625" style="2" bestFit="1" customWidth="1"/>
    <col min="8202" max="8202" width="44.7109375" style="2" bestFit="1" customWidth="1"/>
    <col min="8203" max="8203" width="10.42578125" style="2" customWidth="1"/>
    <col min="8204" max="8456" width="9.140625" style="2"/>
    <col min="8457" max="8457" width="39.28515625" style="2" bestFit="1" customWidth="1"/>
    <col min="8458" max="8458" width="44.7109375" style="2" bestFit="1" customWidth="1"/>
    <col min="8459" max="8459" width="10.42578125" style="2" customWidth="1"/>
    <col min="8460" max="8712" width="9.140625" style="2"/>
    <col min="8713" max="8713" width="39.28515625" style="2" bestFit="1" customWidth="1"/>
    <col min="8714" max="8714" width="44.7109375" style="2" bestFit="1" customWidth="1"/>
    <col min="8715" max="8715" width="10.42578125" style="2" customWidth="1"/>
    <col min="8716" max="8968" width="9.140625" style="2"/>
    <col min="8969" max="8969" width="39.28515625" style="2" bestFit="1" customWidth="1"/>
    <col min="8970" max="8970" width="44.7109375" style="2" bestFit="1" customWidth="1"/>
    <col min="8971" max="8971" width="10.42578125" style="2" customWidth="1"/>
    <col min="8972" max="9224" width="9.140625" style="2"/>
    <col min="9225" max="9225" width="39.28515625" style="2" bestFit="1" customWidth="1"/>
    <col min="9226" max="9226" width="44.7109375" style="2" bestFit="1" customWidth="1"/>
    <col min="9227" max="9227" width="10.42578125" style="2" customWidth="1"/>
    <col min="9228" max="9480" width="9.140625" style="2"/>
    <col min="9481" max="9481" width="39.28515625" style="2" bestFit="1" customWidth="1"/>
    <col min="9482" max="9482" width="44.7109375" style="2" bestFit="1" customWidth="1"/>
    <col min="9483" max="9483" width="10.42578125" style="2" customWidth="1"/>
    <col min="9484" max="9736" width="9.140625" style="2"/>
    <col min="9737" max="9737" width="39.28515625" style="2" bestFit="1" customWidth="1"/>
    <col min="9738" max="9738" width="44.7109375" style="2" bestFit="1" customWidth="1"/>
    <col min="9739" max="9739" width="10.42578125" style="2" customWidth="1"/>
    <col min="9740" max="9992" width="9.140625" style="2"/>
    <col min="9993" max="9993" width="39.28515625" style="2" bestFit="1" customWidth="1"/>
    <col min="9994" max="9994" width="44.7109375" style="2" bestFit="1" customWidth="1"/>
    <col min="9995" max="9995" width="10.42578125" style="2" customWidth="1"/>
    <col min="9996" max="10248" width="9.140625" style="2"/>
    <col min="10249" max="10249" width="39.28515625" style="2" bestFit="1" customWidth="1"/>
    <col min="10250" max="10250" width="44.7109375" style="2" bestFit="1" customWidth="1"/>
    <col min="10251" max="10251" width="10.42578125" style="2" customWidth="1"/>
    <col min="10252" max="10504" width="9.140625" style="2"/>
    <col min="10505" max="10505" width="39.28515625" style="2" bestFit="1" customWidth="1"/>
    <col min="10506" max="10506" width="44.7109375" style="2" bestFit="1" customWidth="1"/>
    <col min="10507" max="10507" width="10.42578125" style="2" customWidth="1"/>
    <col min="10508" max="10760" width="9.140625" style="2"/>
    <col min="10761" max="10761" width="39.28515625" style="2" bestFit="1" customWidth="1"/>
    <col min="10762" max="10762" width="44.7109375" style="2" bestFit="1" customWidth="1"/>
    <col min="10763" max="10763" width="10.42578125" style="2" customWidth="1"/>
    <col min="10764" max="11016" width="9.140625" style="2"/>
    <col min="11017" max="11017" width="39.28515625" style="2" bestFit="1" customWidth="1"/>
    <col min="11018" max="11018" width="44.7109375" style="2" bestFit="1" customWidth="1"/>
    <col min="11019" max="11019" width="10.42578125" style="2" customWidth="1"/>
    <col min="11020" max="11272" width="9.140625" style="2"/>
    <col min="11273" max="11273" width="39.28515625" style="2" bestFit="1" customWidth="1"/>
    <col min="11274" max="11274" width="44.7109375" style="2" bestFit="1" customWidth="1"/>
    <col min="11275" max="11275" width="10.42578125" style="2" customWidth="1"/>
    <col min="11276" max="11528" width="9.140625" style="2"/>
    <col min="11529" max="11529" width="39.28515625" style="2" bestFit="1" customWidth="1"/>
    <col min="11530" max="11530" width="44.7109375" style="2" bestFit="1" customWidth="1"/>
    <col min="11531" max="11531" width="10.42578125" style="2" customWidth="1"/>
    <col min="11532" max="11784" width="9.140625" style="2"/>
    <col min="11785" max="11785" width="39.28515625" style="2" bestFit="1" customWidth="1"/>
    <col min="11786" max="11786" width="44.7109375" style="2" bestFit="1" customWidth="1"/>
    <col min="11787" max="11787" width="10.42578125" style="2" customWidth="1"/>
    <col min="11788" max="12040" width="9.140625" style="2"/>
    <col min="12041" max="12041" width="39.28515625" style="2" bestFit="1" customWidth="1"/>
    <col min="12042" max="12042" width="44.7109375" style="2" bestFit="1" customWidth="1"/>
    <col min="12043" max="12043" width="10.42578125" style="2" customWidth="1"/>
    <col min="12044" max="12296" width="9.140625" style="2"/>
    <col min="12297" max="12297" width="39.28515625" style="2" bestFit="1" customWidth="1"/>
    <col min="12298" max="12298" width="44.7109375" style="2" bestFit="1" customWidth="1"/>
    <col min="12299" max="12299" width="10.42578125" style="2" customWidth="1"/>
    <col min="12300" max="12552" width="9.140625" style="2"/>
    <col min="12553" max="12553" width="39.28515625" style="2" bestFit="1" customWidth="1"/>
    <col min="12554" max="12554" width="44.7109375" style="2" bestFit="1" customWidth="1"/>
    <col min="12555" max="12555" width="10.42578125" style="2" customWidth="1"/>
    <col min="12556" max="12808" width="9.140625" style="2"/>
    <col min="12809" max="12809" width="39.28515625" style="2" bestFit="1" customWidth="1"/>
    <col min="12810" max="12810" width="44.7109375" style="2" bestFit="1" customWidth="1"/>
    <col min="12811" max="12811" width="10.42578125" style="2" customWidth="1"/>
    <col min="12812" max="13064" width="9.140625" style="2"/>
    <col min="13065" max="13065" width="39.28515625" style="2" bestFit="1" customWidth="1"/>
    <col min="13066" max="13066" width="44.7109375" style="2" bestFit="1" customWidth="1"/>
    <col min="13067" max="13067" width="10.42578125" style="2" customWidth="1"/>
    <col min="13068" max="13320" width="9.140625" style="2"/>
    <col min="13321" max="13321" width="39.28515625" style="2" bestFit="1" customWidth="1"/>
    <col min="13322" max="13322" width="44.7109375" style="2" bestFit="1" customWidth="1"/>
    <col min="13323" max="13323" width="10.42578125" style="2" customWidth="1"/>
    <col min="13324" max="13576" width="9.140625" style="2"/>
    <col min="13577" max="13577" width="39.28515625" style="2" bestFit="1" customWidth="1"/>
    <col min="13578" max="13578" width="44.7109375" style="2" bestFit="1" customWidth="1"/>
    <col min="13579" max="13579" width="10.42578125" style="2" customWidth="1"/>
    <col min="13580" max="13832" width="9.140625" style="2"/>
    <col min="13833" max="13833" width="39.28515625" style="2" bestFit="1" customWidth="1"/>
    <col min="13834" max="13834" width="44.7109375" style="2" bestFit="1" customWidth="1"/>
    <col min="13835" max="13835" width="10.42578125" style="2" customWidth="1"/>
    <col min="13836" max="14088" width="9.140625" style="2"/>
    <col min="14089" max="14089" width="39.28515625" style="2" bestFit="1" customWidth="1"/>
    <col min="14090" max="14090" width="44.7109375" style="2" bestFit="1" customWidth="1"/>
    <col min="14091" max="14091" width="10.42578125" style="2" customWidth="1"/>
    <col min="14092" max="14344" width="9.140625" style="2"/>
    <col min="14345" max="14345" width="39.28515625" style="2" bestFit="1" customWidth="1"/>
    <col min="14346" max="14346" width="44.7109375" style="2" bestFit="1" customWidth="1"/>
    <col min="14347" max="14347" width="10.42578125" style="2" customWidth="1"/>
    <col min="14348" max="14600" width="9.140625" style="2"/>
    <col min="14601" max="14601" width="39.28515625" style="2" bestFit="1" customWidth="1"/>
    <col min="14602" max="14602" width="44.7109375" style="2" bestFit="1" customWidth="1"/>
    <col min="14603" max="14603" width="10.42578125" style="2" customWidth="1"/>
    <col min="14604" max="14856" width="9.140625" style="2"/>
    <col min="14857" max="14857" width="39.28515625" style="2" bestFit="1" customWidth="1"/>
    <col min="14858" max="14858" width="44.7109375" style="2" bestFit="1" customWidth="1"/>
    <col min="14859" max="14859" width="10.42578125" style="2" customWidth="1"/>
    <col min="14860" max="15112" width="9.140625" style="2"/>
    <col min="15113" max="15113" width="39.28515625" style="2" bestFit="1" customWidth="1"/>
    <col min="15114" max="15114" width="44.7109375" style="2" bestFit="1" customWidth="1"/>
    <col min="15115" max="15115" width="10.42578125" style="2" customWidth="1"/>
    <col min="15116" max="15368" width="9.140625" style="2"/>
    <col min="15369" max="15369" width="39.28515625" style="2" bestFit="1" customWidth="1"/>
    <col min="15370" max="15370" width="44.7109375" style="2" bestFit="1" customWidth="1"/>
    <col min="15371" max="15371" width="10.42578125" style="2" customWidth="1"/>
    <col min="15372" max="15624" width="9.140625" style="2"/>
    <col min="15625" max="15625" width="39.28515625" style="2" bestFit="1" customWidth="1"/>
    <col min="15626" max="15626" width="44.7109375" style="2" bestFit="1" customWidth="1"/>
    <col min="15627" max="15627" width="10.42578125" style="2" customWidth="1"/>
    <col min="15628" max="15880" width="9.140625" style="2"/>
    <col min="15881" max="15881" width="39.28515625" style="2" bestFit="1" customWidth="1"/>
    <col min="15882" max="15882" width="44.7109375" style="2" bestFit="1" customWidth="1"/>
    <col min="15883" max="15883" width="10.42578125" style="2" customWidth="1"/>
    <col min="15884" max="16136" width="9.140625" style="2"/>
    <col min="16137" max="16137" width="39.28515625" style="2" bestFit="1" customWidth="1"/>
    <col min="16138" max="16138" width="44.7109375" style="2" bestFit="1" customWidth="1"/>
    <col min="16139" max="16139" width="10.42578125" style="2" customWidth="1"/>
    <col min="16140" max="16384" width="9.140625" style="2"/>
  </cols>
  <sheetData>
    <row r="1" spans="1:21" x14ac:dyDescent="0.25">
      <c r="A1" s="317" t="s">
        <v>232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/>
    </row>
    <row r="2" spans="1:21" s="9" customFormat="1" ht="45.75" thickBot="1" x14ac:dyDescent="0.3">
      <c r="A2" s="320" t="s">
        <v>148</v>
      </c>
      <c r="B2" s="321"/>
      <c r="C2" s="62" t="s">
        <v>149</v>
      </c>
      <c r="D2" s="62" t="s">
        <v>151</v>
      </c>
      <c r="E2" s="63" t="s">
        <v>152</v>
      </c>
      <c r="F2" s="62" t="s">
        <v>153</v>
      </c>
      <c r="G2" s="62" t="s">
        <v>154</v>
      </c>
      <c r="H2" s="63" t="s">
        <v>155</v>
      </c>
      <c r="I2" s="63" t="s">
        <v>156</v>
      </c>
      <c r="J2" s="63" t="s">
        <v>157</v>
      </c>
      <c r="K2" s="87" t="s">
        <v>134</v>
      </c>
      <c r="L2" s="88" t="s">
        <v>135</v>
      </c>
      <c r="M2" s="88" t="s">
        <v>136</v>
      </c>
      <c r="N2" s="89" t="s">
        <v>137</v>
      </c>
      <c r="P2" s="13" t="s">
        <v>169</v>
      </c>
      <c r="Q2" s="14" t="s">
        <v>164</v>
      </c>
      <c r="R2" s="14" t="s">
        <v>166</v>
      </c>
      <c r="S2" s="14" t="s">
        <v>165</v>
      </c>
      <c r="T2" s="14" t="s">
        <v>167</v>
      </c>
      <c r="U2" s="14" t="s">
        <v>168</v>
      </c>
    </row>
    <row r="3" spans="1:21" s="5" customFormat="1" x14ac:dyDescent="0.25">
      <c r="A3" s="323" t="s">
        <v>186</v>
      </c>
      <c r="B3" s="67" t="s">
        <v>13</v>
      </c>
      <c r="C3" s="68" t="s">
        <v>150</v>
      </c>
      <c r="D3" s="69">
        <v>0.8</v>
      </c>
      <c r="E3" s="70" t="e">
        <f>(I3/F3)*D3</f>
        <v>#REF!</v>
      </c>
      <c r="F3" s="106">
        <v>5</v>
      </c>
      <c r="G3" s="110">
        <v>0.08</v>
      </c>
      <c r="H3" s="108">
        <f>G3*F3</f>
        <v>0.4</v>
      </c>
      <c r="I3" s="73" t="e">
        <f>U3</f>
        <v>#REF!</v>
      </c>
      <c r="J3" s="71" t="e">
        <f>G3*I3</f>
        <v>#REF!</v>
      </c>
      <c r="K3" s="71"/>
      <c r="L3" s="45"/>
      <c r="M3" s="45"/>
      <c r="N3" s="45"/>
      <c r="P3" s="7" t="s">
        <v>13</v>
      </c>
      <c r="Q3" s="8" t="e">
        <f>COUNTIFS(#REF!,"Drawer Repair")</f>
        <v>#REF!</v>
      </c>
      <c r="R3" s="8" t="e">
        <f>COUNTIFS(#REF!,"Drawer Repair",#REF!,"within TAT")</f>
        <v>#REF!</v>
      </c>
      <c r="S3" s="8" t="e">
        <f>COUNTIFS(#REF!,"Drawer Repair",#REF!,"TAT breached")</f>
        <v>#REF!</v>
      </c>
      <c r="T3" s="18" t="e">
        <f>R3/Q3</f>
        <v>#REF!</v>
      </c>
      <c r="U3" s="19" t="e">
        <f>T3*5</f>
        <v>#REF!</v>
      </c>
    </row>
    <row r="4" spans="1:21" s="5" customFormat="1" x14ac:dyDescent="0.25">
      <c r="A4" s="323"/>
      <c r="B4" s="74" t="s">
        <v>14</v>
      </c>
      <c r="C4" s="75" t="s">
        <v>150</v>
      </c>
      <c r="D4" s="76">
        <v>0.8</v>
      </c>
      <c r="E4" s="77" t="e">
        <f t="shared" ref="E4:E17" si="0">(I4/F4)*D4</f>
        <v>#REF!</v>
      </c>
      <c r="F4" s="100">
        <v>5</v>
      </c>
      <c r="G4" s="101">
        <v>0.09</v>
      </c>
      <c r="H4" s="102">
        <f t="shared" ref="H4:H17" si="1">G4*F4</f>
        <v>0.44999999999999996</v>
      </c>
      <c r="I4" s="80" t="e">
        <f t="shared" ref="I4:I17" si="2">U4</f>
        <v>#REF!</v>
      </c>
      <c r="J4" s="78" t="e">
        <f t="shared" ref="J4:J17" si="3">G4*I4</f>
        <v>#REF!</v>
      </c>
      <c r="K4" s="78"/>
      <c r="L4" s="50"/>
      <c r="M4" s="50"/>
      <c r="N4" s="50"/>
      <c r="P4" s="7" t="s">
        <v>14</v>
      </c>
      <c r="Q4" s="8" t="e">
        <f>COUNTIFS(#REF!,"Lock Repair/Change")</f>
        <v>#REF!</v>
      </c>
      <c r="R4" s="8" t="e">
        <f>COUNTIFS(#REF!,"Lock Repair/Change",#REF!,"within TAT")</f>
        <v>#REF!</v>
      </c>
      <c r="S4" s="8" t="e">
        <f>COUNTIFS(#REF!,"Lock Repair/Change",#REF!,"TAT breached")</f>
        <v>#REF!</v>
      </c>
      <c r="T4" s="18" t="e">
        <f t="shared" ref="T4:T16" si="4">R4/Q4</f>
        <v>#REF!</v>
      </c>
      <c r="U4" s="19" t="e">
        <f t="shared" ref="U4:U17" si="5">T4*5</f>
        <v>#REF!</v>
      </c>
    </row>
    <row r="5" spans="1:21" s="5" customFormat="1" x14ac:dyDescent="0.25">
      <c r="A5" s="323"/>
      <c r="B5" s="105" t="s">
        <v>181</v>
      </c>
      <c r="C5" s="75" t="s">
        <v>150</v>
      </c>
      <c r="D5" s="76">
        <v>0.7</v>
      </c>
      <c r="E5" s="77" t="e">
        <f t="shared" si="0"/>
        <v>#REF!</v>
      </c>
      <c r="F5" s="100">
        <v>5</v>
      </c>
      <c r="G5" s="101">
        <v>0.05</v>
      </c>
      <c r="H5" s="102">
        <f t="shared" si="1"/>
        <v>0.25</v>
      </c>
      <c r="I5" s="80" t="e">
        <f t="shared" si="2"/>
        <v>#REF!</v>
      </c>
      <c r="J5" s="78" t="e">
        <f t="shared" si="3"/>
        <v>#REF!</v>
      </c>
      <c r="K5" s="78"/>
      <c r="L5" s="50"/>
      <c r="M5" s="50"/>
      <c r="N5" s="50"/>
      <c r="P5" s="233" t="s">
        <v>181</v>
      </c>
      <c r="Q5" s="8" t="e">
        <f>COUNTIFS(#REF!,"Other Carpentry Work / Repair")</f>
        <v>#REF!</v>
      </c>
      <c r="R5" s="8" t="e">
        <f>COUNTIFS(#REF!,"Other Carpentry Work / Repair",#REF!,"within TAT")</f>
        <v>#REF!</v>
      </c>
      <c r="S5" s="8" t="e">
        <f>COUNTIFS(#REF!,"Other Carpentry Work / Repair",#REF!,"TAT breached")</f>
        <v>#REF!</v>
      </c>
      <c r="T5" s="18" t="e">
        <f t="shared" si="4"/>
        <v>#REF!</v>
      </c>
      <c r="U5" s="19" t="e">
        <f t="shared" si="5"/>
        <v>#REF!</v>
      </c>
    </row>
    <row r="6" spans="1:21" s="5" customFormat="1" x14ac:dyDescent="0.25">
      <c r="A6" s="323"/>
      <c r="B6" s="105" t="s">
        <v>182</v>
      </c>
      <c r="C6" s="75" t="s">
        <v>150</v>
      </c>
      <c r="D6" s="76">
        <v>0.65</v>
      </c>
      <c r="E6" s="77" t="e">
        <f t="shared" si="0"/>
        <v>#REF!</v>
      </c>
      <c r="F6" s="100">
        <v>5</v>
      </c>
      <c r="G6" s="101">
        <v>0.05</v>
      </c>
      <c r="H6" s="102">
        <f t="shared" si="1"/>
        <v>0.25</v>
      </c>
      <c r="I6" s="80" t="e">
        <f t="shared" si="2"/>
        <v>#REF!</v>
      </c>
      <c r="J6" s="78" t="e">
        <f t="shared" si="3"/>
        <v>#REF!</v>
      </c>
      <c r="K6" s="78"/>
      <c r="L6" s="50"/>
      <c r="M6" s="50"/>
      <c r="N6" s="50"/>
      <c r="P6" s="23" t="s">
        <v>182</v>
      </c>
      <c r="Q6" s="8" t="e">
        <f>COUNTIFS(#REF!,"Other Masonry Work / Repair")</f>
        <v>#REF!</v>
      </c>
      <c r="R6" s="8" t="e">
        <f>COUNTIFS(#REF!,"Other Masonry Work / Repair",#REF!,"within TAT")</f>
        <v>#REF!</v>
      </c>
      <c r="S6" s="8" t="e">
        <f>COUNTIFS(#REF!,"Other Masonry Work / Repair",#REF!,"TAT breached")</f>
        <v>#REF!</v>
      </c>
      <c r="T6" s="18" t="e">
        <f t="shared" si="4"/>
        <v>#REF!</v>
      </c>
      <c r="U6" s="19" t="e">
        <f t="shared" si="5"/>
        <v>#REF!</v>
      </c>
    </row>
    <row r="7" spans="1:21" s="5" customFormat="1" x14ac:dyDescent="0.25">
      <c r="A7" s="323"/>
      <c r="B7" s="74" t="s">
        <v>69</v>
      </c>
      <c r="C7" s="75" t="s">
        <v>150</v>
      </c>
      <c r="D7" s="76">
        <v>0.65</v>
      </c>
      <c r="E7" s="77" t="e">
        <f>(I7/F7)*D7</f>
        <v>#REF!</v>
      </c>
      <c r="F7" s="100">
        <v>5</v>
      </c>
      <c r="G7" s="101">
        <v>0.05</v>
      </c>
      <c r="H7" s="102">
        <f t="shared" si="1"/>
        <v>0.25</v>
      </c>
      <c r="I7" s="80" t="e">
        <f t="shared" si="2"/>
        <v>#REF!</v>
      </c>
      <c r="J7" s="78" t="e">
        <f t="shared" si="3"/>
        <v>#REF!</v>
      </c>
      <c r="K7" s="78"/>
      <c r="L7" s="50"/>
      <c r="M7" s="50"/>
      <c r="N7" s="50"/>
      <c r="P7" s="7" t="s">
        <v>69</v>
      </c>
      <c r="Q7" s="8" t="e">
        <f>COUNTIFS(#REF!,"Tile Replacement")</f>
        <v>#REF!</v>
      </c>
      <c r="R7" s="8" t="e">
        <f>COUNTIFS(#REF!,"Tile Replacement",#REF!,"within TAT")</f>
        <v>#REF!</v>
      </c>
      <c r="S7" s="8" t="e">
        <f>COUNTIFS(#REF!,"Tile Replacement",#REF!,"TAT breached")</f>
        <v>#REF!</v>
      </c>
      <c r="T7" s="18" t="e">
        <f t="shared" si="4"/>
        <v>#REF!</v>
      </c>
      <c r="U7" s="19" t="e">
        <f t="shared" si="5"/>
        <v>#REF!</v>
      </c>
    </row>
    <row r="8" spans="1:21" s="5" customFormat="1" x14ac:dyDescent="0.25">
      <c r="A8" s="323"/>
      <c r="B8" s="74" t="s">
        <v>145</v>
      </c>
      <c r="C8" s="75" t="s">
        <v>150</v>
      </c>
      <c r="D8" s="76">
        <v>0.95</v>
      </c>
      <c r="E8" s="77" t="e">
        <f t="shared" si="0"/>
        <v>#REF!</v>
      </c>
      <c r="F8" s="100">
        <v>5</v>
      </c>
      <c r="G8" s="101">
        <v>0.1</v>
      </c>
      <c r="H8" s="102">
        <f t="shared" si="1"/>
        <v>0.5</v>
      </c>
      <c r="I8" s="80" t="e">
        <f t="shared" si="2"/>
        <v>#REF!</v>
      </c>
      <c r="J8" s="78" t="e">
        <f t="shared" si="3"/>
        <v>#REF!</v>
      </c>
      <c r="K8" s="78"/>
      <c r="L8" s="50"/>
      <c r="M8" s="50"/>
      <c r="N8" s="50"/>
      <c r="P8" s="7" t="s">
        <v>145</v>
      </c>
      <c r="Q8" s="8" t="e">
        <f>COUNTIFS(#REF!,"Tile Broken at the entrance")</f>
        <v>#REF!</v>
      </c>
      <c r="R8" s="8" t="e">
        <f>COUNTIFS(#REF!,"Tile Broken at the entrance",#REF!,"within TAT")</f>
        <v>#REF!</v>
      </c>
      <c r="S8" s="8" t="e">
        <f>COUNTIFS(#REF!,"Tile Broken at the entrance",#REF!,"TAT breached")</f>
        <v>#REF!</v>
      </c>
      <c r="T8" s="18" t="e">
        <f t="shared" si="4"/>
        <v>#REF!</v>
      </c>
      <c r="U8" s="19" t="e">
        <f t="shared" si="5"/>
        <v>#REF!</v>
      </c>
    </row>
    <row r="9" spans="1:21" s="5" customFormat="1" x14ac:dyDescent="0.25">
      <c r="A9" s="323"/>
      <c r="B9" s="231" t="s">
        <v>199</v>
      </c>
      <c r="C9" s="75" t="s">
        <v>150</v>
      </c>
      <c r="D9" s="76">
        <v>0.7</v>
      </c>
      <c r="E9" s="77" t="e">
        <f t="shared" si="0"/>
        <v>#REF!</v>
      </c>
      <c r="F9" s="100">
        <v>5</v>
      </c>
      <c r="G9" s="101">
        <v>0.05</v>
      </c>
      <c r="H9" s="102">
        <f t="shared" si="1"/>
        <v>0.25</v>
      </c>
      <c r="I9" s="80" t="e">
        <f t="shared" si="2"/>
        <v>#REF!</v>
      </c>
      <c r="J9" s="78" t="e">
        <f t="shared" si="3"/>
        <v>#REF!</v>
      </c>
      <c r="K9" s="78"/>
      <c r="L9" s="50"/>
      <c r="M9" s="50"/>
      <c r="N9" s="50"/>
      <c r="P9" s="233" t="s">
        <v>199</v>
      </c>
      <c r="Q9" s="8" t="e">
        <f>COUNTIFS(#REF!,"Grid Ceiling / Partition Work")</f>
        <v>#REF!</v>
      </c>
      <c r="R9" s="8" t="e">
        <f>COUNTIFS(#REF!,"Grid Ceiling / Partition Work",#REF!,"within TAT")</f>
        <v>#REF!</v>
      </c>
      <c r="S9" s="8" t="e">
        <f>COUNTIFS(#REF!,"Grid Ceiling / Partition Work",#REF!,"TAT breached")</f>
        <v>#REF!</v>
      </c>
      <c r="T9" s="18" t="e">
        <f t="shared" si="4"/>
        <v>#REF!</v>
      </c>
      <c r="U9" s="19" t="e">
        <f t="shared" si="5"/>
        <v>#REF!</v>
      </c>
    </row>
    <row r="10" spans="1:21" s="5" customFormat="1" x14ac:dyDescent="0.25">
      <c r="A10" s="323"/>
      <c r="B10" s="74" t="s">
        <v>86</v>
      </c>
      <c r="C10" s="75" t="s">
        <v>150</v>
      </c>
      <c r="D10" s="76">
        <v>0.65</v>
      </c>
      <c r="E10" s="77" t="e">
        <f t="shared" si="0"/>
        <v>#REF!</v>
      </c>
      <c r="F10" s="100">
        <v>5</v>
      </c>
      <c r="G10" s="101">
        <v>0.05</v>
      </c>
      <c r="H10" s="102">
        <f t="shared" si="1"/>
        <v>0.25</v>
      </c>
      <c r="I10" s="80" t="e">
        <f t="shared" si="2"/>
        <v>#REF!</v>
      </c>
      <c r="J10" s="78" t="e">
        <f t="shared" si="3"/>
        <v>#REF!</v>
      </c>
      <c r="K10" s="78"/>
      <c r="L10" s="50"/>
      <c r="M10" s="50"/>
      <c r="N10" s="50"/>
      <c r="P10" s="7" t="s">
        <v>86</v>
      </c>
      <c r="Q10" s="8" t="e">
        <f>COUNTIFS(#REF!,"Parking Area Painting")</f>
        <v>#REF!</v>
      </c>
      <c r="R10" s="8" t="e">
        <f>COUNTIFS(#REF!,"Parking Area Painting",#REF!,"within TAT")</f>
        <v>#REF!</v>
      </c>
      <c r="S10" s="8" t="e">
        <f>COUNTIFS(#REF!,"Parking Area Painting",#REF!,"TAT breached")</f>
        <v>#REF!</v>
      </c>
      <c r="T10" s="18" t="e">
        <f t="shared" si="4"/>
        <v>#REF!</v>
      </c>
      <c r="U10" s="19" t="e">
        <f t="shared" si="5"/>
        <v>#REF!</v>
      </c>
    </row>
    <row r="11" spans="1:21" s="5" customFormat="1" x14ac:dyDescent="0.25">
      <c r="A11" s="323"/>
      <c r="B11" s="74" t="s">
        <v>87</v>
      </c>
      <c r="C11" s="75" t="s">
        <v>150</v>
      </c>
      <c r="D11" s="76">
        <v>0.75</v>
      </c>
      <c r="E11" s="77" t="e">
        <f t="shared" si="0"/>
        <v>#REF!</v>
      </c>
      <c r="F11" s="100">
        <v>5</v>
      </c>
      <c r="G11" s="101">
        <v>0.05</v>
      </c>
      <c r="H11" s="102">
        <f t="shared" si="1"/>
        <v>0.25</v>
      </c>
      <c r="I11" s="80" t="e">
        <f t="shared" si="2"/>
        <v>#REF!</v>
      </c>
      <c r="J11" s="78" t="e">
        <f t="shared" si="3"/>
        <v>#REF!</v>
      </c>
      <c r="K11" s="78"/>
      <c r="L11" s="50"/>
      <c r="M11" s="50"/>
      <c r="N11" s="50"/>
      <c r="P11" s="7" t="s">
        <v>87</v>
      </c>
      <c r="Q11" s="8" t="e">
        <f>COUNTIFS(#REF!,"Spray Painting")</f>
        <v>#REF!</v>
      </c>
      <c r="R11" s="8" t="e">
        <f>COUNTIFS(#REF!,"Spray Painting",#REF!,"within TAT")</f>
        <v>#REF!</v>
      </c>
      <c r="S11" s="8" t="e">
        <f>COUNTIFS(#REF!,"Spray Painting",#REF!,"TAT breached")</f>
        <v>#REF!</v>
      </c>
      <c r="T11" s="18" t="e">
        <f t="shared" si="4"/>
        <v>#REF!</v>
      </c>
      <c r="U11" s="19" t="e">
        <f t="shared" si="5"/>
        <v>#REF!</v>
      </c>
    </row>
    <row r="12" spans="1:21" s="5" customFormat="1" x14ac:dyDescent="0.25">
      <c r="A12" s="323"/>
      <c r="B12" s="74" t="s">
        <v>88</v>
      </c>
      <c r="C12" s="75" t="s">
        <v>150</v>
      </c>
      <c r="D12" s="76">
        <v>0.75</v>
      </c>
      <c r="E12" s="77">
        <f t="shared" si="0"/>
        <v>0.1875</v>
      </c>
      <c r="F12" s="100">
        <v>5</v>
      </c>
      <c r="G12" s="101">
        <v>0.05</v>
      </c>
      <c r="H12" s="102">
        <f t="shared" si="1"/>
        <v>0.25</v>
      </c>
      <c r="I12" s="80">
        <f t="shared" si="2"/>
        <v>1.25</v>
      </c>
      <c r="J12" s="78">
        <f t="shared" si="3"/>
        <v>6.25E-2</v>
      </c>
      <c r="K12" s="78"/>
      <c r="L12" s="50"/>
      <c r="M12" s="50"/>
      <c r="N12" s="50"/>
      <c r="P12" s="7" t="s">
        <v>88</v>
      </c>
      <c r="Q12" s="8">
        <v>40</v>
      </c>
      <c r="R12" s="8">
        <v>10</v>
      </c>
      <c r="S12" s="8">
        <v>15</v>
      </c>
      <c r="T12" s="18">
        <f t="shared" si="4"/>
        <v>0.25</v>
      </c>
      <c r="U12" s="19">
        <f t="shared" si="5"/>
        <v>1.25</v>
      </c>
    </row>
    <row r="13" spans="1:21" s="5" customFormat="1" x14ac:dyDescent="0.25">
      <c r="A13" s="323"/>
      <c r="B13" s="74" t="s">
        <v>130</v>
      </c>
      <c r="C13" s="75" t="s">
        <v>150</v>
      </c>
      <c r="D13" s="76">
        <v>0.7</v>
      </c>
      <c r="E13" s="77">
        <f t="shared" si="0"/>
        <v>0.17499999999999999</v>
      </c>
      <c r="F13" s="100">
        <v>5</v>
      </c>
      <c r="G13" s="101">
        <v>0.05</v>
      </c>
      <c r="H13" s="102">
        <f t="shared" si="1"/>
        <v>0.25</v>
      </c>
      <c r="I13" s="80">
        <f t="shared" si="2"/>
        <v>1.25</v>
      </c>
      <c r="J13" s="78">
        <f t="shared" si="3"/>
        <v>6.25E-2</v>
      </c>
      <c r="K13" s="78"/>
      <c r="L13" s="50"/>
      <c r="M13" s="50"/>
      <c r="N13" s="50"/>
      <c r="P13" s="7" t="s">
        <v>130</v>
      </c>
      <c r="Q13" s="8">
        <v>40</v>
      </c>
      <c r="R13" s="8">
        <v>10</v>
      </c>
      <c r="S13" s="8">
        <v>15</v>
      </c>
      <c r="T13" s="18">
        <f t="shared" si="4"/>
        <v>0.25</v>
      </c>
      <c r="U13" s="19">
        <f t="shared" si="5"/>
        <v>1.25</v>
      </c>
    </row>
    <row r="14" spans="1:21" s="5" customFormat="1" ht="25.5" x14ac:dyDescent="0.25">
      <c r="A14" s="323"/>
      <c r="B14" s="232" t="s">
        <v>184</v>
      </c>
      <c r="C14" s="234" t="s">
        <v>150</v>
      </c>
      <c r="D14" s="77">
        <v>0.75</v>
      </c>
      <c r="E14" s="77">
        <f t="shared" si="0"/>
        <v>0.1875</v>
      </c>
      <c r="F14" s="100">
        <v>5</v>
      </c>
      <c r="G14" s="235">
        <v>0.09</v>
      </c>
      <c r="H14" s="236">
        <f t="shared" si="1"/>
        <v>0.44999999999999996</v>
      </c>
      <c r="I14" s="237">
        <f t="shared" si="2"/>
        <v>1.25</v>
      </c>
      <c r="J14" s="78">
        <f t="shared" si="3"/>
        <v>0.11249999999999999</v>
      </c>
      <c r="K14" s="78"/>
      <c r="L14" s="50"/>
      <c r="M14" s="50"/>
      <c r="N14" s="50"/>
      <c r="P14" s="24" t="s">
        <v>184</v>
      </c>
      <c r="Q14" s="8">
        <v>40</v>
      </c>
      <c r="R14" s="8">
        <v>10</v>
      </c>
      <c r="S14" s="8">
        <v>15</v>
      </c>
      <c r="T14" s="18">
        <f t="shared" si="4"/>
        <v>0.25</v>
      </c>
      <c r="U14" s="19">
        <f t="shared" si="5"/>
        <v>1.25</v>
      </c>
    </row>
    <row r="15" spans="1:21" s="5" customFormat="1" x14ac:dyDescent="0.25">
      <c r="A15" s="323"/>
      <c r="B15" s="231" t="s">
        <v>183</v>
      </c>
      <c r="C15" s="75" t="s">
        <v>150</v>
      </c>
      <c r="D15" s="76">
        <v>0.75</v>
      </c>
      <c r="E15" s="77">
        <f t="shared" si="0"/>
        <v>0.1875</v>
      </c>
      <c r="F15" s="100">
        <v>5</v>
      </c>
      <c r="G15" s="101">
        <v>0.09</v>
      </c>
      <c r="H15" s="102">
        <f t="shared" si="1"/>
        <v>0.44999999999999996</v>
      </c>
      <c r="I15" s="80">
        <f t="shared" si="2"/>
        <v>1.25</v>
      </c>
      <c r="J15" s="78">
        <f t="shared" si="3"/>
        <v>0.11249999999999999</v>
      </c>
      <c r="K15" s="78"/>
      <c r="L15" s="50"/>
      <c r="M15" s="50"/>
      <c r="N15" s="50"/>
      <c r="P15" s="23" t="s">
        <v>183</v>
      </c>
      <c r="Q15" s="8">
        <v>40</v>
      </c>
      <c r="R15" s="8">
        <v>10</v>
      </c>
      <c r="S15" s="8">
        <v>15</v>
      </c>
      <c r="T15" s="18">
        <f t="shared" si="4"/>
        <v>0.25</v>
      </c>
      <c r="U15" s="19">
        <f t="shared" si="5"/>
        <v>1.25</v>
      </c>
    </row>
    <row r="16" spans="1:21" s="5" customFormat="1" x14ac:dyDescent="0.25">
      <c r="A16" s="323"/>
      <c r="B16" s="231" t="s">
        <v>185</v>
      </c>
      <c r="C16" s="75" t="s">
        <v>150</v>
      </c>
      <c r="D16" s="76">
        <v>0.65</v>
      </c>
      <c r="E16" s="77">
        <f t="shared" si="0"/>
        <v>0.16250000000000001</v>
      </c>
      <c r="F16" s="100">
        <v>5</v>
      </c>
      <c r="G16" s="101">
        <v>0.05</v>
      </c>
      <c r="H16" s="102">
        <f t="shared" si="1"/>
        <v>0.25</v>
      </c>
      <c r="I16" s="80">
        <f t="shared" si="2"/>
        <v>1.25</v>
      </c>
      <c r="J16" s="78">
        <f t="shared" si="3"/>
        <v>6.25E-2</v>
      </c>
      <c r="K16" s="78"/>
      <c r="L16" s="50"/>
      <c r="M16" s="50"/>
      <c r="N16" s="50"/>
      <c r="P16" s="23" t="s">
        <v>185</v>
      </c>
      <c r="Q16" s="8">
        <v>40</v>
      </c>
      <c r="R16" s="8">
        <v>10</v>
      </c>
      <c r="S16" s="8">
        <v>15</v>
      </c>
      <c r="T16" s="18">
        <f t="shared" si="4"/>
        <v>0.25</v>
      </c>
      <c r="U16" s="19">
        <f t="shared" si="5"/>
        <v>1.25</v>
      </c>
    </row>
    <row r="17" spans="1:24" s="5" customFormat="1" x14ac:dyDescent="0.25">
      <c r="A17" s="323"/>
      <c r="B17" s="74" t="s">
        <v>146</v>
      </c>
      <c r="C17" s="75" t="s">
        <v>150</v>
      </c>
      <c r="D17" s="76">
        <v>0.85</v>
      </c>
      <c r="E17" s="77">
        <f t="shared" si="0"/>
        <v>0.85</v>
      </c>
      <c r="F17" s="100">
        <v>5</v>
      </c>
      <c r="G17" s="101">
        <v>0.1</v>
      </c>
      <c r="H17" s="102">
        <f t="shared" si="1"/>
        <v>0.5</v>
      </c>
      <c r="I17" s="80">
        <f t="shared" si="2"/>
        <v>5</v>
      </c>
      <c r="J17" s="78">
        <f t="shared" si="3"/>
        <v>0.5</v>
      </c>
      <c r="K17" s="78"/>
      <c r="L17" s="50"/>
      <c r="M17" s="50"/>
      <c r="N17" s="50"/>
      <c r="P17" s="7" t="s">
        <v>146</v>
      </c>
      <c r="Q17" s="8">
        <v>40</v>
      </c>
      <c r="R17" s="8">
        <v>10</v>
      </c>
      <c r="S17" s="8">
        <v>15</v>
      </c>
      <c r="T17" s="18">
        <v>1</v>
      </c>
      <c r="U17" s="19">
        <f t="shared" si="5"/>
        <v>5</v>
      </c>
    </row>
    <row r="18" spans="1:24" x14ac:dyDescent="0.25">
      <c r="A18" s="330" t="s">
        <v>158</v>
      </c>
      <c r="B18" s="330"/>
      <c r="C18" s="82">
        <f>SUM(H3:H17)</f>
        <v>5</v>
      </c>
      <c r="D18" s="83"/>
      <c r="E18" s="83"/>
      <c r="F18" s="83"/>
      <c r="G18" s="84"/>
      <c r="H18" s="83"/>
      <c r="I18" s="83"/>
      <c r="J18" s="83"/>
      <c r="K18" s="85"/>
      <c r="L18" s="85"/>
      <c r="M18" s="85"/>
      <c r="N18" s="85"/>
    </row>
    <row r="19" spans="1:24" x14ac:dyDescent="0.25">
      <c r="A19" s="330" t="s">
        <v>159</v>
      </c>
      <c r="B19" s="330"/>
      <c r="C19" s="53">
        <f>SUM(J12:J17)</f>
        <v>0.91249999999999998</v>
      </c>
      <c r="D19" s="83"/>
      <c r="E19" s="83"/>
      <c r="F19" s="83"/>
      <c r="G19" s="83"/>
      <c r="H19" s="83"/>
      <c r="I19" s="83"/>
      <c r="J19" s="83"/>
      <c r="K19" s="85"/>
      <c r="L19" s="85"/>
      <c r="M19" s="85"/>
      <c r="N19" s="85"/>
    </row>
    <row r="20" spans="1:24" x14ac:dyDescent="0.25">
      <c r="A20" s="322" t="s">
        <v>190</v>
      </c>
      <c r="B20" s="322"/>
      <c r="C20" s="51">
        <f>C19/C18</f>
        <v>0.1825</v>
      </c>
      <c r="D20" s="83"/>
      <c r="E20" s="83"/>
      <c r="F20" s="83"/>
      <c r="G20" s="83"/>
      <c r="H20" s="83"/>
      <c r="I20" s="83"/>
      <c r="J20" s="83"/>
      <c r="K20" s="85"/>
      <c r="L20" s="85"/>
      <c r="M20" s="85"/>
      <c r="N20" s="85"/>
    </row>
    <row r="21" spans="1:24" x14ac:dyDescent="0.25">
      <c r="A21" s="86"/>
      <c r="B21" s="86"/>
      <c r="C21" s="86"/>
      <c r="D21" s="83"/>
      <c r="E21" s="83"/>
      <c r="F21" s="83"/>
      <c r="G21" s="83"/>
      <c r="H21" s="83"/>
      <c r="I21" s="83"/>
      <c r="J21" s="83"/>
      <c r="K21" s="85"/>
      <c r="L21" s="85"/>
      <c r="M21" s="85"/>
      <c r="N21" s="85"/>
    </row>
    <row r="22" spans="1:24" ht="15" customHeight="1" x14ac:dyDescent="0.25">
      <c r="A22" s="315" t="s">
        <v>306</v>
      </c>
      <c r="B22" s="316"/>
      <c r="C22" s="111" t="s">
        <v>303</v>
      </c>
      <c r="D22" s="325" t="s">
        <v>261</v>
      </c>
      <c r="E22" s="326"/>
      <c r="F22" s="326"/>
      <c r="G22" s="326"/>
      <c r="H22" s="326"/>
      <c r="I22" s="326"/>
      <c r="J22" s="326"/>
      <c r="K22" s="326"/>
      <c r="L22" s="326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</row>
    <row r="23" spans="1:24" ht="15" customHeight="1" x14ac:dyDescent="0.25">
      <c r="A23" s="303" t="s">
        <v>307</v>
      </c>
      <c r="B23" s="304"/>
      <c r="C23" s="230" t="s">
        <v>304</v>
      </c>
      <c r="D23" s="84" t="s">
        <v>255</v>
      </c>
      <c r="E23" s="83"/>
      <c r="F23" s="83"/>
      <c r="G23" s="83"/>
      <c r="H23" s="83"/>
      <c r="I23" s="83"/>
      <c r="J23" s="83"/>
      <c r="K23" s="85"/>
      <c r="L23" s="85"/>
      <c r="M23" s="85"/>
      <c r="N23" s="85"/>
    </row>
    <row r="24" spans="1:24" x14ac:dyDescent="0.25">
      <c r="A24" s="312" t="s">
        <v>308</v>
      </c>
      <c r="B24" s="313"/>
      <c r="C24" s="224" t="s">
        <v>302</v>
      </c>
    </row>
    <row r="25" spans="1:24" ht="15.75" x14ac:dyDescent="0.25">
      <c r="B25" s="229" t="s">
        <v>305</v>
      </c>
    </row>
  </sheetData>
  <mergeCells count="10">
    <mergeCell ref="A23:B23"/>
    <mergeCell ref="A24:B24"/>
    <mergeCell ref="A20:B20"/>
    <mergeCell ref="A22:B22"/>
    <mergeCell ref="A1:N1"/>
    <mergeCell ref="A2:B2"/>
    <mergeCell ref="A3:A17"/>
    <mergeCell ref="A18:B18"/>
    <mergeCell ref="A19:B19"/>
    <mergeCell ref="D22:X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93B6-8086-448B-8918-B766EF914151}">
  <dimension ref="A1:D16"/>
  <sheetViews>
    <sheetView topLeftCell="A7" workbookViewId="0">
      <selection activeCell="A17" sqref="A17:F18"/>
    </sheetView>
  </sheetViews>
  <sheetFormatPr defaultRowHeight="15" x14ac:dyDescent="0.25"/>
  <cols>
    <col min="2" max="2" width="9.42578125" customWidth="1"/>
    <col min="3" max="3" width="10.7109375" customWidth="1"/>
  </cols>
  <sheetData>
    <row r="1" spans="1:4" x14ac:dyDescent="0.25">
      <c r="A1" t="s">
        <v>310</v>
      </c>
    </row>
    <row r="2" spans="1:4" s="240" customFormat="1" ht="20.25" customHeight="1" x14ac:dyDescent="0.25">
      <c r="A2" s="4">
        <v>1</v>
      </c>
      <c r="B2" s="240" t="s">
        <v>311</v>
      </c>
    </row>
    <row r="3" spans="1:4" s="240" customFormat="1" ht="20.25" customHeight="1" x14ac:dyDescent="0.25">
      <c r="A3" s="4">
        <v>2</v>
      </c>
      <c r="B3" s="240" t="s">
        <v>312</v>
      </c>
    </row>
    <row r="4" spans="1:4" s="240" customFormat="1" ht="20.25" customHeight="1" x14ac:dyDescent="0.25">
      <c r="A4" s="4">
        <v>3</v>
      </c>
      <c r="B4" s="240" t="s">
        <v>313</v>
      </c>
    </row>
    <row r="5" spans="1:4" s="240" customFormat="1" ht="20.25" customHeight="1" x14ac:dyDescent="0.25">
      <c r="A5" s="4">
        <v>4</v>
      </c>
      <c r="B5" s="240" t="s">
        <v>314</v>
      </c>
    </row>
    <row r="6" spans="1:4" s="240" customFormat="1" ht="20.25" customHeight="1" x14ac:dyDescent="0.25">
      <c r="A6" s="4">
        <v>5</v>
      </c>
      <c r="B6" s="240" t="s">
        <v>315</v>
      </c>
    </row>
    <row r="7" spans="1:4" s="240" customFormat="1" ht="20.25" customHeight="1" x14ac:dyDescent="0.25">
      <c r="A7" s="4">
        <v>6</v>
      </c>
      <c r="B7" s="240" t="s">
        <v>316</v>
      </c>
    </row>
    <row r="8" spans="1:4" ht="20.25" customHeight="1" x14ac:dyDescent="0.25">
      <c r="A8" s="241"/>
      <c r="B8" s="239" t="s">
        <v>317</v>
      </c>
      <c r="C8" t="s">
        <v>318</v>
      </c>
    </row>
    <row r="9" spans="1:4" ht="20.25" customHeight="1" x14ac:dyDescent="0.25">
      <c r="A9" s="241"/>
      <c r="B9" s="239" t="s">
        <v>319</v>
      </c>
      <c r="C9" t="s">
        <v>320</v>
      </c>
    </row>
    <row r="10" spans="1:4" ht="20.25" customHeight="1" x14ac:dyDescent="0.25">
      <c r="A10" s="241"/>
      <c r="B10" s="239" t="s">
        <v>321</v>
      </c>
      <c r="C10" t="s">
        <v>322</v>
      </c>
    </row>
    <row r="11" spans="1:4" ht="20.25" customHeight="1" x14ac:dyDescent="0.25">
      <c r="A11" s="241"/>
      <c r="B11" s="239" t="s">
        <v>323</v>
      </c>
      <c r="C11" t="s">
        <v>324</v>
      </c>
    </row>
    <row r="12" spans="1:4" x14ac:dyDescent="0.25">
      <c r="A12" s="241"/>
      <c r="C12">
        <v>1</v>
      </c>
      <c r="D12" t="s">
        <v>325</v>
      </c>
    </row>
    <row r="13" spans="1:4" x14ac:dyDescent="0.25">
      <c r="A13" s="241"/>
      <c r="C13">
        <v>2</v>
      </c>
      <c r="D13" t="s">
        <v>326</v>
      </c>
    </row>
    <row r="14" spans="1:4" x14ac:dyDescent="0.25">
      <c r="A14" s="239">
        <v>7</v>
      </c>
      <c r="B14" s="242" t="s">
        <v>327</v>
      </c>
    </row>
    <row r="15" spans="1:4" x14ac:dyDescent="0.25">
      <c r="A15" s="239">
        <v>8</v>
      </c>
      <c r="B15" t="s">
        <v>328</v>
      </c>
    </row>
    <row r="16" spans="1:4" x14ac:dyDescent="0.25">
      <c r="A16" s="239">
        <v>9</v>
      </c>
      <c r="B16" t="s">
        <v>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B794-0E80-4FDF-B1BC-7B6E6186DC21}">
  <dimension ref="A1:G33"/>
  <sheetViews>
    <sheetView tabSelected="1" topLeftCell="A19" workbookViewId="0">
      <selection activeCell="B28" sqref="B28"/>
    </sheetView>
  </sheetViews>
  <sheetFormatPr defaultRowHeight="15" x14ac:dyDescent="0.25"/>
  <cols>
    <col min="2" max="2" width="82.5703125" customWidth="1"/>
    <col min="3" max="3" width="23.28515625" customWidth="1"/>
    <col min="4" max="4" width="13.85546875" customWidth="1"/>
    <col min="5" max="5" width="15.28515625" customWidth="1"/>
    <col min="6" max="6" width="12.28515625" customWidth="1"/>
    <col min="7" max="7" width="11" customWidth="1"/>
  </cols>
  <sheetData>
    <row r="1" spans="1:7" x14ac:dyDescent="0.25">
      <c r="A1" s="253" t="s">
        <v>331</v>
      </c>
      <c r="B1" s="253"/>
      <c r="C1" s="253"/>
      <c r="D1" s="253"/>
    </row>
    <row r="2" spans="1:7" x14ac:dyDescent="0.25">
      <c r="A2" s="239" t="s">
        <v>332</v>
      </c>
      <c r="B2" s="239" t="s">
        <v>333</v>
      </c>
      <c r="C2" s="239" t="s">
        <v>334</v>
      </c>
      <c r="D2" s="239"/>
    </row>
    <row r="3" spans="1:7" ht="45" x14ac:dyDescent="0.25">
      <c r="A3" s="4">
        <v>1</v>
      </c>
      <c r="B3" s="244" t="s">
        <v>330</v>
      </c>
    </row>
    <row r="4" spans="1:7" x14ac:dyDescent="0.25">
      <c r="A4" s="239">
        <v>2</v>
      </c>
      <c r="B4" t="s">
        <v>335</v>
      </c>
    </row>
    <row r="5" spans="1:7" x14ac:dyDescent="0.25">
      <c r="A5" s="243">
        <v>3</v>
      </c>
      <c r="B5" t="s">
        <v>336</v>
      </c>
    </row>
    <row r="6" spans="1:7" x14ac:dyDescent="0.25">
      <c r="A6" s="243">
        <v>4</v>
      </c>
      <c r="B6" t="s">
        <v>337</v>
      </c>
      <c r="C6" s="353"/>
    </row>
    <row r="7" spans="1:7" ht="18.75" customHeight="1" x14ac:dyDescent="0.25">
      <c r="A7" s="352">
        <v>5</v>
      </c>
      <c r="B7" s="350" t="s">
        <v>341</v>
      </c>
      <c r="C7" s="351"/>
      <c r="D7" s="353"/>
    </row>
    <row r="8" spans="1:7" ht="18.75" customHeight="1" x14ac:dyDescent="0.25">
      <c r="A8" s="352"/>
      <c r="B8" s="350"/>
      <c r="C8" s="351"/>
      <c r="D8" s="353"/>
    </row>
    <row r="9" spans="1:7" x14ac:dyDescent="0.25">
      <c r="A9" s="243">
        <v>6</v>
      </c>
      <c r="B9" t="s">
        <v>338</v>
      </c>
      <c r="C9" s="353"/>
    </row>
    <row r="10" spans="1:7" x14ac:dyDescent="0.25">
      <c r="A10" s="243">
        <v>7</v>
      </c>
      <c r="B10" t="s">
        <v>339</v>
      </c>
      <c r="C10" s="353"/>
    </row>
    <row r="11" spans="1:7" x14ac:dyDescent="0.25">
      <c r="A11" s="243">
        <v>8</v>
      </c>
      <c r="B11" s="349" t="s">
        <v>340</v>
      </c>
      <c r="C11" s="353"/>
    </row>
    <row r="12" spans="1:7" x14ac:dyDescent="0.25">
      <c r="C12" s="353"/>
    </row>
    <row r="13" spans="1:7" x14ac:dyDescent="0.25">
      <c r="A13" s="352">
        <v>9</v>
      </c>
      <c r="B13" s="349" t="s">
        <v>342</v>
      </c>
    </row>
    <row r="14" spans="1:7" ht="47.25" customHeight="1" x14ac:dyDescent="0.25">
      <c r="A14" s="352"/>
      <c r="B14" s="13" t="s">
        <v>169</v>
      </c>
      <c r="C14" s="14" t="s">
        <v>164</v>
      </c>
      <c r="D14" s="14" t="s">
        <v>166</v>
      </c>
      <c r="E14" s="14" t="s">
        <v>165</v>
      </c>
      <c r="F14" s="14" t="s">
        <v>167</v>
      </c>
      <c r="G14" s="354" t="s">
        <v>168</v>
      </c>
    </row>
    <row r="15" spans="1:7" x14ac:dyDescent="0.25">
      <c r="A15" s="352"/>
      <c r="B15" s="7" t="s">
        <v>4</v>
      </c>
      <c r="C15" s="8">
        <v>40</v>
      </c>
      <c r="D15" s="8">
        <v>10</v>
      </c>
      <c r="E15" s="8">
        <v>15</v>
      </c>
      <c r="F15" s="18">
        <f>D15/C15</f>
        <v>0.25</v>
      </c>
      <c r="G15" s="355">
        <f>F15*5</f>
        <v>1.25</v>
      </c>
    </row>
    <row r="16" spans="1:7" x14ac:dyDescent="0.25">
      <c r="A16" s="352"/>
      <c r="B16" s="7" t="s">
        <v>5</v>
      </c>
      <c r="C16" s="8">
        <v>40</v>
      </c>
      <c r="D16" s="8">
        <v>10</v>
      </c>
      <c r="E16" s="8">
        <v>15</v>
      </c>
      <c r="F16" s="18">
        <v>1</v>
      </c>
      <c r="G16" s="355">
        <f t="shared" ref="G16:G22" si="0">F16*5</f>
        <v>5</v>
      </c>
    </row>
    <row r="17" spans="1:7" x14ac:dyDescent="0.25">
      <c r="A17" s="352"/>
      <c r="B17" s="7" t="s">
        <v>6</v>
      </c>
      <c r="C17" s="8">
        <v>40</v>
      </c>
      <c r="D17" s="8">
        <v>10</v>
      </c>
      <c r="E17" s="8">
        <v>15</v>
      </c>
      <c r="F17" s="18">
        <f t="shared" ref="F17:F22" si="1">D17/C17</f>
        <v>0.25</v>
      </c>
      <c r="G17" s="355">
        <f t="shared" si="0"/>
        <v>1.25</v>
      </c>
    </row>
    <row r="18" spans="1:7" x14ac:dyDescent="0.25">
      <c r="A18" s="352"/>
      <c r="B18" s="7" t="s">
        <v>7</v>
      </c>
      <c r="C18" s="8">
        <v>40</v>
      </c>
      <c r="D18" s="8">
        <v>10</v>
      </c>
      <c r="E18" s="8">
        <v>15</v>
      </c>
      <c r="F18" s="18">
        <f t="shared" si="1"/>
        <v>0.25</v>
      </c>
      <c r="G18" s="355">
        <f t="shared" si="0"/>
        <v>1.25</v>
      </c>
    </row>
    <row r="19" spans="1:7" x14ac:dyDescent="0.25">
      <c r="A19" s="352"/>
      <c r="B19" s="7" t="s">
        <v>8</v>
      </c>
      <c r="C19" s="8">
        <v>40</v>
      </c>
      <c r="D19" s="8">
        <v>10</v>
      </c>
      <c r="E19" s="8">
        <v>15</v>
      </c>
      <c r="F19" s="18">
        <f t="shared" si="1"/>
        <v>0.25</v>
      </c>
      <c r="G19" s="355">
        <f t="shared" si="0"/>
        <v>1.25</v>
      </c>
    </row>
    <row r="20" spans="1:7" x14ac:dyDescent="0.25">
      <c r="A20" s="352"/>
      <c r="B20" s="7" t="s">
        <v>9</v>
      </c>
      <c r="C20" s="8">
        <v>40</v>
      </c>
      <c r="D20" s="8">
        <v>10</v>
      </c>
      <c r="E20" s="8">
        <v>15</v>
      </c>
      <c r="F20" s="18">
        <f t="shared" si="1"/>
        <v>0.25</v>
      </c>
      <c r="G20" s="355">
        <f t="shared" si="0"/>
        <v>1.25</v>
      </c>
    </row>
    <row r="21" spans="1:7" x14ac:dyDescent="0.25">
      <c r="A21" s="352"/>
      <c r="B21" s="7" t="s">
        <v>10</v>
      </c>
      <c r="C21" s="8">
        <v>40</v>
      </c>
      <c r="D21" s="8">
        <v>10</v>
      </c>
      <c r="E21" s="8">
        <v>15</v>
      </c>
      <c r="F21" s="18">
        <v>1</v>
      </c>
      <c r="G21" s="355">
        <f t="shared" si="0"/>
        <v>5</v>
      </c>
    </row>
    <row r="22" spans="1:7" x14ac:dyDescent="0.25">
      <c r="A22" s="352"/>
      <c r="B22" s="7" t="s">
        <v>11</v>
      </c>
      <c r="C22" s="8">
        <v>40</v>
      </c>
      <c r="D22" s="8">
        <v>10</v>
      </c>
      <c r="E22" s="8">
        <v>15</v>
      </c>
      <c r="F22" s="18">
        <f t="shared" si="1"/>
        <v>0.25</v>
      </c>
      <c r="G22" s="355">
        <f t="shared" si="0"/>
        <v>1.25</v>
      </c>
    </row>
    <row r="23" spans="1:7" x14ac:dyDescent="0.25">
      <c r="A23" s="352"/>
      <c r="B23" s="314" t="s">
        <v>170</v>
      </c>
      <c r="C23" s="314"/>
      <c r="D23" s="314"/>
      <c r="E23" s="314"/>
      <c r="F23" s="314"/>
      <c r="G23" s="314"/>
    </row>
    <row r="24" spans="1:7" ht="30" x14ac:dyDescent="0.25">
      <c r="A24" s="352"/>
      <c r="B24" s="12" t="s">
        <v>170</v>
      </c>
      <c r="C24" s="21" t="s">
        <v>161</v>
      </c>
      <c r="D24" s="21" t="s">
        <v>162</v>
      </c>
      <c r="E24" s="21" t="s">
        <v>163</v>
      </c>
      <c r="F24" s="22" t="s">
        <v>171</v>
      </c>
      <c r="G24" s="17" t="s">
        <v>156</v>
      </c>
    </row>
    <row r="25" spans="1:7" x14ac:dyDescent="0.25">
      <c r="A25" s="352"/>
      <c r="B25" s="11" t="s">
        <v>160</v>
      </c>
      <c r="C25" s="8">
        <f>149+151+104+72+36</f>
        <v>512</v>
      </c>
      <c r="D25" s="8">
        <v>512</v>
      </c>
      <c r="E25" s="8">
        <f>C25-D25</f>
        <v>0</v>
      </c>
      <c r="F25" s="8">
        <f>D25/C25</f>
        <v>1</v>
      </c>
      <c r="G25" s="8">
        <f>F25*5</f>
        <v>5</v>
      </c>
    </row>
    <row r="26" spans="1:7" x14ac:dyDescent="0.25">
      <c r="A26" s="352"/>
    </row>
    <row r="27" spans="1:7" x14ac:dyDescent="0.25">
      <c r="A27" s="352"/>
      <c r="B27" s="349" t="s">
        <v>343</v>
      </c>
    </row>
    <row r="29" spans="1:7" x14ac:dyDescent="0.25">
      <c r="A29" s="243">
        <v>10</v>
      </c>
      <c r="B29" s="349" t="s">
        <v>346</v>
      </c>
    </row>
    <row r="30" spans="1:7" x14ac:dyDescent="0.25">
      <c r="A30" s="239">
        <v>10</v>
      </c>
      <c r="B30" s="349" t="s">
        <v>344</v>
      </c>
    </row>
    <row r="31" spans="1:7" x14ac:dyDescent="0.25">
      <c r="A31" s="243">
        <v>11</v>
      </c>
      <c r="B31" t="s">
        <v>345</v>
      </c>
    </row>
    <row r="32" spans="1:7" x14ac:dyDescent="0.25">
      <c r="A32" s="243">
        <v>12</v>
      </c>
      <c r="B32" s="349" t="s">
        <v>347</v>
      </c>
    </row>
    <row r="33" spans="1:2" x14ac:dyDescent="0.25">
      <c r="A33" s="243">
        <v>13</v>
      </c>
      <c r="B33" s="349" t="s">
        <v>348</v>
      </c>
    </row>
  </sheetData>
  <mergeCells count="5">
    <mergeCell ref="A1:D1"/>
    <mergeCell ref="B7:B8"/>
    <mergeCell ref="A7:A8"/>
    <mergeCell ref="B23:G23"/>
    <mergeCell ref="A13:A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2E11-DBBF-4183-B5B2-815667B0710B}">
  <sheetPr>
    <tabColor theme="5" tint="0.39997558519241921"/>
  </sheetPr>
  <dimension ref="A1:G35"/>
  <sheetViews>
    <sheetView workbookViewId="0">
      <selection activeCell="C13" sqref="C13:D13"/>
    </sheetView>
  </sheetViews>
  <sheetFormatPr defaultRowHeight="15" x14ac:dyDescent="0.25"/>
  <cols>
    <col min="2" max="2" width="24.5703125" customWidth="1"/>
    <col min="5" max="5" width="17.42578125" customWidth="1"/>
    <col min="6" max="6" width="14.85546875" customWidth="1"/>
    <col min="7" max="7" width="15.85546875" customWidth="1"/>
  </cols>
  <sheetData>
    <row r="1" spans="1:7" ht="15.75" thickBot="1" x14ac:dyDescent="0.3">
      <c r="A1" s="291" t="s">
        <v>218</v>
      </c>
      <c r="B1" s="292"/>
      <c r="C1" s="292"/>
      <c r="D1" s="292"/>
      <c r="E1" s="292"/>
      <c r="F1" s="292"/>
      <c r="G1" s="293"/>
    </row>
    <row r="2" spans="1:7" s="4" customFormat="1" ht="30.75" thickBot="1" x14ac:dyDescent="0.3">
      <c r="A2" s="39" t="s">
        <v>173</v>
      </c>
      <c r="B2" s="40" t="s">
        <v>174</v>
      </c>
      <c r="C2" s="40" t="s">
        <v>153</v>
      </c>
      <c r="D2" s="41" t="s">
        <v>154</v>
      </c>
      <c r="E2" s="40" t="s">
        <v>155</v>
      </c>
      <c r="F2" s="40" t="s">
        <v>175</v>
      </c>
      <c r="G2" s="42" t="s">
        <v>176</v>
      </c>
    </row>
    <row r="3" spans="1:7" ht="15.75" x14ac:dyDescent="0.3">
      <c r="A3" s="43">
        <v>1</v>
      </c>
      <c r="B3" s="44" t="s">
        <v>160</v>
      </c>
      <c r="C3" s="45">
        <v>5</v>
      </c>
      <c r="D3" s="46">
        <v>0.2</v>
      </c>
      <c r="E3" s="45">
        <f>C3*D3</f>
        <v>1</v>
      </c>
      <c r="F3" s="45">
        <f>'Scorecard HVAC'!C13</f>
        <v>2.375</v>
      </c>
      <c r="G3" s="47">
        <f>F3*D3</f>
        <v>0.47500000000000003</v>
      </c>
    </row>
    <row r="4" spans="1:7" x14ac:dyDescent="0.25">
      <c r="A4" s="48">
        <v>2</v>
      </c>
      <c r="B4" s="49" t="s">
        <v>56</v>
      </c>
      <c r="C4" s="50">
        <v>5</v>
      </c>
      <c r="D4" s="51">
        <v>0.15</v>
      </c>
      <c r="E4" s="50">
        <f t="shared" ref="E4:E9" si="0">C4*D4</f>
        <v>0.75</v>
      </c>
      <c r="F4" s="50">
        <f>'Score Card Fire &amp; Safety'!C10</f>
        <v>2.375</v>
      </c>
      <c r="G4" s="52">
        <f t="shared" ref="G4:G9" si="1">F4*D4</f>
        <v>0.35625000000000001</v>
      </c>
    </row>
    <row r="5" spans="1:7" x14ac:dyDescent="0.25">
      <c r="A5" s="48">
        <v>3</v>
      </c>
      <c r="B5" s="49" t="s">
        <v>71</v>
      </c>
      <c r="C5" s="50">
        <v>5</v>
      </c>
      <c r="D5" s="51">
        <v>0.2</v>
      </c>
      <c r="E5" s="50">
        <f t="shared" si="0"/>
        <v>1</v>
      </c>
      <c r="F5" s="53">
        <f>'Score Card Mechanical'!C21</f>
        <v>3.2375000000000003</v>
      </c>
      <c r="G5" s="52">
        <f t="shared" si="1"/>
        <v>0.64750000000000008</v>
      </c>
    </row>
    <row r="6" spans="1:7" x14ac:dyDescent="0.25">
      <c r="A6" s="48">
        <v>4</v>
      </c>
      <c r="B6" s="49" t="s">
        <v>177</v>
      </c>
      <c r="C6" s="50">
        <v>5</v>
      </c>
      <c r="D6" s="51">
        <v>0.15</v>
      </c>
      <c r="E6" s="50">
        <f t="shared" si="0"/>
        <v>0.75</v>
      </c>
      <c r="F6" s="53">
        <f>'Score Card Electrical, UPS'!C17</f>
        <v>2.7875000000000001</v>
      </c>
      <c r="G6" s="52">
        <f t="shared" si="1"/>
        <v>0.41812500000000002</v>
      </c>
    </row>
    <row r="7" spans="1:7" x14ac:dyDescent="0.25">
      <c r="A7" s="48">
        <v>5</v>
      </c>
      <c r="B7" s="49" t="s">
        <v>172</v>
      </c>
      <c r="C7" s="50">
        <v>5</v>
      </c>
      <c r="D7" s="51">
        <v>0.1</v>
      </c>
      <c r="E7" s="50">
        <f t="shared" si="0"/>
        <v>0.5</v>
      </c>
      <c r="F7" s="53">
        <f>'Score Card CCTV &amp; SS.'!C20</f>
        <v>1.85</v>
      </c>
      <c r="G7" s="52">
        <f t="shared" si="1"/>
        <v>0.18500000000000003</v>
      </c>
    </row>
    <row r="8" spans="1:7" x14ac:dyDescent="0.25">
      <c r="A8" s="48">
        <v>6</v>
      </c>
      <c r="B8" s="49" t="s">
        <v>92</v>
      </c>
      <c r="C8" s="50">
        <v>5</v>
      </c>
      <c r="D8" s="51">
        <v>0.1</v>
      </c>
      <c r="E8" s="50">
        <f t="shared" si="0"/>
        <v>0.5</v>
      </c>
      <c r="F8" s="50">
        <f>'Score Card Plumbing'!C14</f>
        <v>1.5625</v>
      </c>
      <c r="G8" s="52">
        <f t="shared" si="1"/>
        <v>0.15625</v>
      </c>
    </row>
    <row r="9" spans="1:7" ht="15.75" thickBot="1" x14ac:dyDescent="0.3">
      <c r="A9" s="54">
        <v>7</v>
      </c>
      <c r="B9" s="55" t="s">
        <v>178</v>
      </c>
      <c r="C9" s="56">
        <v>5</v>
      </c>
      <c r="D9" s="57">
        <v>0.1</v>
      </c>
      <c r="E9" s="56">
        <f t="shared" si="0"/>
        <v>0.5</v>
      </c>
      <c r="F9" s="58">
        <f>'Score Card Civil &amp; Carpentry'!C19</f>
        <v>0.91249999999999998</v>
      </c>
      <c r="G9" s="59">
        <f t="shared" si="1"/>
        <v>9.1249999999999998E-2</v>
      </c>
    </row>
    <row r="10" spans="1:7" x14ac:dyDescent="0.25">
      <c r="A10" s="287" t="s">
        <v>187</v>
      </c>
      <c r="B10" s="288"/>
      <c r="C10" s="294">
        <f>SUM(D3:D9)</f>
        <v>1</v>
      </c>
      <c r="D10" s="295"/>
      <c r="E10" s="60"/>
      <c r="F10" s="61"/>
      <c r="G10" s="176"/>
    </row>
    <row r="11" spans="1:7" x14ac:dyDescent="0.25">
      <c r="A11" s="283" t="s">
        <v>179</v>
      </c>
      <c r="B11" s="284"/>
      <c r="C11" s="296">
        <f>SUM(E3:E9)</f>
        <v>5</v>
      </c>
      <c r="D11" s="297"/>
      <c r="E11" s="177"/>
      <c r="F11" s="177"/>
      <c r="G11" s="178"/>
    </row>
    <row r="12" spans="1:7" ht="15" customHeight="1" x14ac:dyDescent="0.25">
      <c r="A12" s="283" t="s">
        <v>180</v>
      </c>
      <c r="B12" s="284"/>
      <c r="C12" s="296">
        <f>SUM(G3:G9)</f>
        <v>2.3293750000000002</v>
      </c>
      <c r="D12" s="297"/>
      <c r="E12" s="177"/>
      <c r="F12" s="177"/>
      <c r="G12" s="178"/>
    </row>
    <row r="13" spans="1:7" ht="15.75" thickBot="1" x14ac:dyDescent="0.3">
      <c r="A13" s="285" t="s">
        <v>188</v>
      </c>
      <c r="B13" s="286"/>
      <c r="C13" s="298">
        <f>C12/C11</f>
        <v>0.46587500000000004</v>
      </c>
      <c r="D13" s="299"/>
      <c r="E13" s="177"/>
      <c r="F13" s="177"/>
      <c r="G13" s="178"/>
    </row>
    <row r="14" spans="1:7" ht="15.75" thickBot="1" x14ac:dyDescent="0.3">
      <c r="A14" s="179"/>
      <c r="B14" s="177"/>
      <c r="C14" s="177"/>
      <c r="D14" s="177"/>
      <c r="E14" s="177"/>
      <c r="F14" s="177"/>
      <c r="G14" s="178"/>
    </row>
    <row r="15" spans="1:7" ht="15.75" thickBot="1" x14ac:dyDescent="0.3">
      <c r="A15" s="289" t="s">
        <v>234</v>
      </c>
      <c r="B15" s="290"/>
      <c r="C15" s="281" t="s">
        <v>274</v>
      </c>
      <c r="D15" s="282"/>
      <c r="E15" s="180" t="s">
        <v>256</v>
      </c>
      <c r="F15" s="177"/>
      <c r="G15" s="178"/>
    </row>
    <row r="16" spans="1:7" ht="15.75" thickBot="1" x14ac:dyDescent="0.3">
      <c r="A16" s="266" t="s">
        <v>219</v>
      </c>
      <c r="B16" s="267"/>
      <c r="C16" s="268" t="s">
        <v>275</v>
      </c>
      <c r="D16" s="269"/>
      <c r="E16" s="228"/>
      <c r="F16" s="181"/>
      <c r="G16" s="182"/>
    </row>
    <row r="17" spans="1:7" ht="15.75" thickBot="1" x14ac:dyDescent="0.3">
      <c r="A17" s="277" t="s">
        <v>276</v>
      </c>
      <c r="B17" s="278"/>
      <c r="C17" s="279" t="s">
        <v>277</v>
      </c>
      <c r="D17" s="280"/>
      <c r="E17" s="225"/>
      <c r="F17" s="177"/>
      <c r="G17" s="177"/>
    </row>
    <row r="18" spans="1:7" ht="15.75" x14ac:dyDescent="0.25">
      <c r="A18" s="229" t="s">
        <v>278</v>
      </c>
    </row>
    <row r="20" spans="1:7" ht="15.75" thickBot="1" x14ac:dyDescent="0.3"/>
    <row r="21" spans="1:7" ht="15.75" thickBot="1" x14ac:dyDescent="0.3">
      <c r="A21" s="270" t="s">
        <v>220</v>
      </c>
      <c r="B21" s="271"/>
      <c r="C21" s="271"/>
      <c r="D21" s="271"/>
      <c r="E21" s="271"/>
      <c r="F21" s="271"/>
      <c r="G21" s="272"/>
    </row>
    <row r="22" spans="1:7" ht="30.75" thickBot="1" x14ac:dyDescent="0.3">
      <c r="A22" s="172" t="s">
        <v>173</v>
      </c>
      <c r="B22" s="173" t="s">
        <v>174</v>
      </c>
      <c r="C22" s="173" t="s">
        <v>153</v>
      </c>
      <c r="D22" s="174" t="s">
        <v>154</v>
      </c>
      <c r="E22" s="173" t="s">
        <v>155</v>
      </c>
      <c r="F22" s="173" t="s">
        <v>175</v>
      </c>
      <c r="G22" s="175" t="s">
        <v>176</v>
      </c>
    </row>
    <row r="23" spans="1:7" ht="15.75" x14ac:dyDescent="0.3">
      <c r="A23" s="139">
        <v>1</v>
      </c>
      <c r="B23" s="140" t="s">
        <v>160</v>
      </c>
      <c r="C23" s="124">
        <v>5</v>
      </c>
      <c r="D23" s="141">
        <v>0.2</v>
      </c>
      <c r="E23" s="124">
        <f>C23*D23</f>
        <v>1</v>
      </c>
      <c r="F23" s="124">
        <f>'[1]Scorecard HVAC'!C32</f>
        <v>0</v>
      </c>
      <c r="G23" s="142">
        <f>F23*D23</f>
        <v>0</v>
      </c>
    </row>
    <row r="24" spans="1:7" x14ac:dyDescent="0.25">
      <c r="A24" s="143">
        <v>2</v>
      </c>
      <c r="B24" s="144" t="s">
        <v>56</v>
      </c>
      <c r="C24" s="132">
        <v>5</v>
      </c>
      <c r="D24" s="137">
        <v>0.15</v>
      </c>
      <c r="E24" s="132">
        <f t="shared" ref="E24:E29" si="2">C24*D24</f>
        <v>0.75</v>
      </c>
      <c r="F24" s="132">
        <f>'[1]Score Card Fire &amp; Safety'!C29</f>
        <v>0</v>
      </c>
      <c r="G24" s="145">
        <f t="shared" ref="G24:G29" si="3">F24*D24</f>
        <v>0</v>
      </c>
    </row>
    <row r="25" spans="1:7" x14ac:dyDescent="0.25">
      <c r="A25" s="143">
        <v>3</v>
      </c>
      <c r="B25" s="144" t="s">
        <v>71</v>
      </c>
      <c r="C25" s="132">
        <v>5</v>
      </c>
      <c r="D25" s="137">
        <v>0.2</v>
      </c>
      <c r="E25" s="132">
        <f t="shared" si="2"/>
        <v>1</v>
      </c>
      <c r="F25" s="146">
        <f>'[1]Score Card Mechanical'!C40</f>
        <v>0</v>
      </c>
      <c r="G25" s="145">
        <f t="shared" si="3"/>
        <v>0</v>
      </c>
    </row>
    <row r="26" spans="1:7" x14ac:dyDescent="0.25">
      <c r="A26" s="143">
        <v>4</v>
      </c>
      <c r="B26" s="144" t="s">
        <v>177</v>
      </c>
      <c r="C26" s="132">
        <v>5</v>
      </c>
      <c r="D26" s="137">
        <v>0.15</v>
      </c>
      <c r="E26" s="132">
        <f t="shared" si="2"/>
        <v>0.75</v>
      </c>
      <c r="F26" s="146">
        <f>'[1]Score Card Electrical, UPS'!C36</f>
        <v>0</v>
      </c>
      <c r="G26" s="145">
        <f t="shared" si="3"/>
        <v>0</v>
      </c>
    </row>
    <row r="27" spans="1:7" x14ac:dyDescent="0.25">
      <c r="A27" s="143">
        <v>5</v>
      </c>
      <c r="B27" s="144" t="s">
        <v>172</v>
      </c>
      <c r="C27" s="132">
        <v>5</v>
      </c>
      <c r="D27" s="137">
        <v>0.1</v>
      </c>
      <c r="E27" s="132">
        <f t="shared" si="2"/>
        <v>0.5</v>
      </c>
      <c r="F27" s="146">
        <f>'[1]Score Card CCTV &amp; SS.'!C39</f>
        <v>0</v>
      </c>
      <c r="G27" s="145">
        <f t="shared" si="3"/>
        <v>0</v>
      </c>
    </row>
    <row r="28" spans="1:7" x14ac:dyDescent="0.25">
      <c r="A28" s="143">
        <v>6</v>
      </c>
      <c r="B28" s="144" t="s">
        <v>92</v>
      </c>
      <c r="C28" s="132">
        <v>5</v>
      </c>
      <c r="D28" s="137">
        <v>0.1</v>
      </c>
      <c r="E28" s="132">
        <f t="shared" si="2"/>
        <v>0.5</v>
      </c>
      <c r="F28" s="132">
        <f>'[1]Score Card Plumbing'!C33</f>
        <v>0</v>
      </c>
      <c r="G28" s="145">
        <f t="shared" si="3"/>
        <v>0</v>
      </c>
    </row>
    <row r="29" spans="1:7" ht="15.75" thickBot="1" x14ac:dyDescent="0.3">
      <c r="A29" s="147">
        <v>7</v>
      </c>
      <c r="B29" s="148" t="s">
        <v>178</v>
      </c>
      <c r="C29" s="149">
        <v>5</v>
      </c>
      <c r="D29" s="150">
        <v>0.1</v>
      </c>
      <c r="E29" s="149">
        <f t="shared" si="2"/>
        <v>0.5</v>
      </c>
      <c r="F29" s="151">
        <f>'[1]Score Card Civil &amp; Carpentry'!C38</f>
        <v>0</v>
      </c>
      <c r="G29" s="152">
        <f t="shared" si="3"/>
        <v>0</v>
      </c>
    </row>
    <row r="30" spans="1:7" x14ac:dyDescent="0.25">
      <c r="A30" s="273" t="s">
        <v>187</v>
      </c>
      <c r="B30" s="274"/>
      <c r="C30" s="275">
        <f>SUM(D23:D29)</f>
        <v>1</v>
      </c>
      <c r="D30" s="276"/>
      <c r="E30" s="183"/>
      <c r="F30" s="184"/>
      <c r="G30" s="185"/>
    </row>
    <row r="31" spans="1:7" x14ac:dyDescent="0.25">
      <c r="A31" s="258" t="s">
        <v>179</v>
      </c>
      <c r="B31" s="259"/>
      <c r="C31" s="260">
        <f>SUM(E23:E29)</f>
        <v>5</v>
      </c>
      <c r="D31" s="261"/>
      <c r="E31" s="186"/>
      <c r="F31" s="186"/>
      <c r="G31" s="187"/>
    </row>
    <row r="32" spans="1:7" x14ac:dyDescent="0.25">
      <c r="A32" s="258" t="s">
        <v>180</v>
      </c>
      <c r="B32" s="259"/>
      <c r="C32" s="260">
        <f>SUM(G23:G29)</f>
        <v>0</v>
      </c>
      <c r="D32" s="261"/>
      <c r="E32" s="186"/>
      <c r="F32" s="186"/>
      <c r="G32" s="187"/>
    </row>
    <row r="33" spans="1:7" ht="15.75" thickBot="1" x14ac:dyDescent="0.3">
      <c r="A33" s="262" t="s">
        <v>188</v>
      </c>
      <c r="B33" s="263"/>
      <c r="C33" s="264">
        <f>C32/C31</f>
        <v>0</v>
      </c>
      <c r="D33" s="265"/>
      <c r="E33" s="186"/>
      <c r="F33" s="186"/>
      <c r="G33" s="187"/>
    </row>
    <row r="34" spans="1:7" ht="15.75" thickBot="1" x14ac:dyDescent="0.3">
      <c r="A34" s="188"/>
      <c r="B34" s="186"/>
      <c r="C34" s="186"/>
      <c r="D34" s="186"/>
      <c r="E34" s="186"/>
      <c r="F34" s="186"/>
      <c r="G34" s="187"/>
    </row>
    <row r="35" spans="1:7" ht="15.75" thickBot="1" x14ac:dyDescent="0.3">
      <c r="A35" s="254" t="s">
        <v>234</v>
      </c>
      <c r="B35" s="255"/>
      <c r="C35" s="256">
        <v>0.85</v>
      </c>
      <c r="D35" s="257"/>
      <c r="E35" s="189"/>
      <c r="F35" s="189"/>
      <c r="G35" s="190"/>
    </row>
  </sheetData>
  <mergeCells count="26">
    <mergeCell ref="A1:G1"/>
    <mergeCell ref="C10:D10"/>
    <mergeCell ref="C11:D11"/>
    <mergeCell ref="C12:D12"/>
    <mergeCell ref="C13:D13"/>
    <mergeCell ref="C15:D15"/>
    <mergeCell ref="A11:B11"/>
    <mergeCell ref="A12:B12"/>
    <mergeCell ref="A13:B13"/>
    <mergeCell ref="A10:B10"/>
    <mergeCell ref="A15:B15"/>
    <mergeCell ref="A16:B16"/>
    <mergeCell ref="C16:D16"/>
    <mergeCell ref="A21:G21"/>
    <mergeCell ref="A30:B30"/>
    <mergeCell ref="C30:D30"/>
    <mergeCell ref="A17:B17"/>
    <mergeCell ref="C17:D17"/>
    <mergeCell ref="A35:B35"/>
    <mergeCell ref="C35:D35"/>
    <mergeCell ref="A31:B31"/>
    <mergeCell ref="C31:D31"/>
    <mergeCell ref="A32:B32"/>
    <mergeCell ref="C32:D32"/>
    <mergeCell ref="A33:B33"/>
    <mergeCell ref="C33:D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DB05-E0D0-4F75-9E32-9F5A9177FFF1}">
  <sheetPr>
    <tabColor rgb="FF92D050"/>
  </sheetPr>
  <dimension ref="A1:X38"/>
  <sheetViews>
    <sheetView zoomScale="80" zoomScaleNormal="80" workbookViewId="0">
      <pane ySplit="2" topLeftCell="A3" activePane="bottomLeft" state="frozen"/>
      <selection activeCell="B40" sqref="B40"/>
      <selection pane="bottomLeft" activeCell="J3" sqref="J3:J11"/>
    </sheetView>
  </sheetViews>
  <sheetFormatPr defaultRowHeight="15" x14ac:dyDescent="0.25"/>
  <cols>
    <col min="1" max="1" width="9.140625" style="2"/>
    <col min="2" max="2" width="44.7109375" style="2" bestFit="1" customWidth="1"/>
    <col min="3" max="3" width="20.7109375" style="2" customWidth="1"/>
    <col min="4" max="9" width="13.28515625" style="3" customWidth="1"/>
    <col min="10" max="10" width="15.5703125" style="3" customWidth="1"/>
    <col min="11" max="11" width="10.42578125" style="4" customWidth="1"/>
    <col min="12" max="13" width="9.140625" style="4" customWidth="1"/>
    <col min="14" max="14" width="9.42578125" style="4" customWidth="1"/>
    <col min="15" max="15" width="9.140625" style="2" customWidth="1"/>
    <col min="16" max="16" width="26.7109375" style="2" customWidth="1"/>
    <col min="17" max="17" width="13.85546875" style="2" customWidth="1"/>
    <col min="18" max="18" width="15.85546875" style="2" customWidth="1"/>
    <col min="19" max="19" width="19.85546875" style="2" customWidth="1"/>
    <col min="20" max="20" width="14.85546875" style="2" customWidth="1"/>
    <col min="21" max="21" width="15.85546875" style="2" customWidth="1"/>
    <col min="22" max="262" width="9.140625" style="2"/>
    <col min="263" max="263" width="39.28515625" style="2" bestFit="1" customWidth="1"/>
    <col min="264" max="264" width="44.7109375" style="2" bestFit="1" customWidth="1"/>
    <col min="265" max="265" width="10.42578125" style="2" customWidth="1"/>
    <col min="266" max="518" width="9.140625" style="2"/>
    <col min="519" max="519" width="39.28515625" style="2" bestFit="1" customWidth="1"/>
    <col min="520" max="520" width="44.7109375" style="2" bestFit="1" customWidth="1"/>
    <col min="521" max="521" width="10.42578125" style="2" customWidth="1"/>
    <col min="522" max="774" width="9.140625" style="2"/>
    <col min="775" max="775" width="39.28515625" style="2" bestFit="1" customWidth="1"/>
    <col min="776" max="776" width="44.7109375" style="2" bestFit="1" customWidth="1"/>
    <col min="777" max="777" width="10.42578125" style="2" customWidth="1"/>
    <col min="778" max="1030" width="9.140625" style="2"/>
    <col min="1031" max="1031" width="39.28515625" style="2" bestFit="1" customWidth="1"/>
    <col min="1032" max="1032" width="44.7109375" style="2" bestFit="1" customWidth="1"/>
    <col min="1033" max="1033" width="10.42578125" style="2" customWidth="1"/>
    <col min="1034" max="1286" width="9.140625" style="2"/>
    <col min="1287" max="1287" width="39.28515625" style="2" bestFit="1" customWidth="1"/>
    <col min="1288" max="1288" width="44.7109375" style="2" bestFit="1" customWidth="1"/>
    <col min="1289" max="1289" width="10.42578125" style="2" customWidth="1"/>
    <col min="1290" max="1542" width="9.140625" style="2"/>
    <col min="1543" max="1543" width="39.28515625" style="2" bestFit="1" customWidth="1"/>
    <col min="1544" max="1544" width="44.7109375" style="2" bestFit="1" customWidth="1"/>
    <col min="1545" max="1545" width="10.42578125" style="2" customWidth="1"/>
    <col min="1546" max="1798" width="9.140625" style="2"/>
    <col min="1799" max="1799" width="39.28515625" style="2" bestFit="1" customWidth="1"/>
    <col min="1800" max="1800" width="44.7109375" style="2" bestFit="1" customWidth="1"/>
    <col min="1801" max="1801" width="10.42578125" style="2" customWidth="1"/>
    <col min="1802" max="2054" width="9.140625" style="2"/>
    <col min="2055" max="2055" width="39.28515625" style="2" bestFit="1" customWidth="1"/>
    <col min="2056" max="2056" width="44.7109375" style="2" bestFit="1" customWidth="1"/>
    <col min="2057" max="2057" width="10.42578125" style="2" customWidth="1"/>
    <col min="2058" max="2310" width="9.140625" style="2"/>
    <col min="2311" max="2311" width="39.28515625" style="2" bestFit="1" customWidth="1"/>
    <col min="2312" max="2312" width="44.7109375" style="2" bestFit="1" customWidth="1"/>
    <col min="2313" max="2313" width="10.42578125" style="2" customWidth="1"/>
    <col min="2314" max="2566" width="9.140625" style="2"/>
    <col min="2567" max="2567" width="39.28515625" style="2" bestFit="1" customWidth="1"/>
    <col min="2568" max="2568" width="44.7109375" style="2" bestFit="1" customWidth="1"/>
    <col min="2569" max="2569" width="10.42578125" style="2" customWidth="1"/>
    <col min="2570" max="2822" width="9.140625" style="2"/>
    <col min="2823" max="2823" width="39.28515625" style="2" bestFit="1" customWidth="1"/>
    <col min="2824" max="2824" width="44.7109375" style="2" bestFit="1" customWidth="1"/>
    <col min="2825" max="2825" width="10.42578125" style="2" customWidth="1"/>
    <col min="2826" max="3078" width="9.140625" style="2"/>
    <col min="3079" max="3079" width="39.28515625" style="2" bestFit="1" customWidth="1"/>
    <col min="3080" max="3080" width="44.7109375" style="2" bestFit="1" customWidth="1"/>
    <col min="3081" max="3081" width="10.42578125" style="2" customWidth="1"/>
    <col min="3082" max="3334" width="9.140625" style="2"/>
    <col min="3335" max="3335" width="39.28515625" style="2" bestFit="1" customWidth="1"/>
    <col min="3336" max="3336" width="44.7109375" style="2" bestFit="1" customWidth="1"/>
    <col min="3337" max="3337" width="10.42578125" style="2" customWidth="1"/>
    <col min="3338" max="3590" width="9.140625" style="2"/>
    <col min="3591" max="3591" width="39.28515625" style="2" bestFit="1" customWidth="1"/>
    <col min="3592" max="3592" width="44.7109375" style="2" bestFit="1" customWidth="1"/>
    <col min="3593" max="3593" width="10.42578125" style="2" customWidth="1"/>
    <col min="3594" max="3846" width="9.140625" style="2"/>
    <col min="3847" max="3847" width="39.28515625" style="2" bestFit="1" customWidth="1"/>
    <col min="3848" max="3848" width="44.7109375" style="2" bestFit="1" customWidth="1"/>
    <col min="3849" max="3849" width="10.42578125" style="2" customWidth="1"/>
    <col min="3850" max="4102" width="9.140625" style="2"/>
    <col min="4103" max="4103" width="39.28515625" style="2" bestFit="1" customWidth="1"/>
    <col min="4104" max="4104" width="44.7109375" style="2" bestFit="1" customWidth="1"/>
    <col min="4105" max="4105" width="10.42578125" style="2" customWidth="1"/>
    <col min="4106" max="4358" width="9.140625" style="2"/>
    <col min="4359" max="4359" width="39.28515625" style="2" bestFit="1" customWidth="1"/>
    <col min="4360" max="4360" width="44.7109375" style="2" bestFit="1" customWidth="1"/>
    <col min="4361" max="4361" width="10.42578125" style="2" customWidth="1"/>
    <col min="4362" max="4614" width="9.140625" style="2"/>
    <col min="4615" max="4615" width="39.28515625" style="2" bestFit="1" customWidth="1"/>
    <col min="4616" max="4616" width="44.7109375" style="2" bestFit="1" customWidth="1"/>
    <col min="4617" max="4617" width="10.42578125" style="2" customWidth="1"/>
    <col min="4618" max="4870" width="9.140625" style="2"/>
    <col min="4871" max="4871" width="39.28515625" style="2" bestFit="1" customWidth="1"/>
    <col min="4872" max="4872" width="44.7109375" style="2" bestFit="1" customWidth="1"/>
    <col min="4873" max="4873" width="10.42578125" style="2" customWidth="1"/>
    <col min="4874" max="5126" width="9.140625" style="2"/>
    <col min="5127" max="5127" width="39.28515625" style="2" bestFit="1" customWidth="1"/>
    <col min="5128" max="5128" width="44.7109375" style="2" bestFit="1" customWidth="1"/>
    <col min="5129" max="5129" width="10.42578125" style="2" customWidth="1"/>
    <col min="5130" max="5382" width="9.140625" style="2"/>
    <col min="5383" max="5383" width="39.28515625" style="2" bestFit="1" customWidth="1"/>
    <col min="5384" max="5384" width="44.7109375" style="2" bestFit="1" customWidth="1"/>
    <col min="5385" max="5385" width="10.42578125" style="2" customWidth="1"/>
    <col min="5386" max="5638" width="9.140625" style="2"/>
    <col min="5639" max="5639" width="39.28515625" style="2" bestFit="1" customWidth="1"/>
    <col min="5640" max="5640" width="44.7109375" style="2" bestFit="1" customWidth="1"/>
    <col min="5641" max="5641" width="10.42578125" style="2" customWidth="1"/>
    <col min="5642" max="5894" width="9.140625" style="2"/>
    <col min="5895" max="5895" width="39.28515625" style="2" bestFit="1" customWidth="1"/>
    <col min="5896" max="5896" width="44.7109375" style="2" bestFit="1" customWidth="1"/>
    <col min="5897" max="5897" width="10.42578125" style="2" customWidth="1"/>
    <col min="5898" max="6150" width="9.140625" style="2"/>
    <col min="6151" max="6151" width="39.28515625" style="2" bestFit="1" customWidth="1"/>
    <col min="6152" max="6152" width="44.7109375" style="2" bestFit="1" customWidth="1"/>
    <col min="6153" max="6153" width="10.42578125" style="2" customWidth="1"/>
    <col min="6154" max="6406" width="9.140625" style="2"/>
    <col min="6407" max="6407" width="39.28515625" style="2" bestFit="1" customWidth="1"/>
    <col min="6408" max="6408" width="44.7109375" style="2" bestFit="1" customWidth="1"/>
    <col min="6409" max="6409" width="10.42578125" style="2" customWidth="1"/>
    <col min="6410" max="6662" width="9.140625" style="2"/>
    <col min="6663" max="6663" width="39.28515625" style="2" bestFit="1" customWidth="1"/>
    <col min="6664" max="6664" width="44.7109375" style="2" bestFit="1" customWidth="1"/>
    <col min="6665" max="6665" width="10.42578125" style="2" customWidth="1"/>
    <col min="6666" max="6918" width="9.140625" style="2"/>
    <col min="6919" max="6919" width="39.28515625" style="2" bestFit="1" customWidth="1"/>
    <col min="6920" max="6920" width="44.7109375" style="2" bestFit="1" customWidth="1"/>
    <col min="6921" max="6921" width="10.42578125" style="2" customWidth="1"/>
    <col min="6922" max="7174" width="9.140625" style="2"/>
    <col min="7175" max="7175" width="39.28515625" style="2" bestFit="1" customWidth="1"/>
    <col min="7176" max="7176" width="44.7109375" style="2" bestFit="1" customWidth="1"/>
    <col min="7177" max="7177" width="10.42578125" style="2" customWidth="1"/>
    <col min="7178" max="7430" width="9.140625" style="2"/>
    <col min="7431" max="7431" width="39.28515625" style="2" bestFit="1" customWidth="1"/>
    <col min="7432" max="7432" width="44.7109375" style="2" bestFit="1" customWidth="1"/>
    <col min="7433" max="7433" width="10.42578125" style="2" customWidth="1"/>
    <col min="7434" max="7686" width="9.140625" style="2"/>
    <col min="7687" max="7687" width="39.28515625" style="2" bestFit="1" customWidth="1"/>
    <col min="7688" max="7688" width="44.7109375" style="2" bestFit="1" customWidth="1"/>
    <col min="7689" max="7689" width="10.42578125" style="2" customWidth="1"/>
    <col min="7690" max="7942" width="9.140625" style="2"/>
    <col min="7943" max="7943" width="39.28515625" style="2" bestFit="1" customWidth="1"/>
    <col min="7944" max="7944" width="44.7109375" style="2" bestFit="1" customWidth="1"/>
    <col min="7945" max="7945" width="10.42578125" style="2" customWidth="1"/>
    <col min="7946" max="8198" width="9.140625" style="2"/>
    <col min="8199" max="8199" width="39.28515625" style="2" bestFit="1" customWidth="1"/>
    <col min="8200" max="8200" width="44.7109375" style="2" bestFit="1" customWidth="1"/>
    <col min="8201" max="8201" width="10.42578125" style="2" customWidth="1"/>
    <col min="8202" max="8454" width="9.140625" style="2"/>
    <col min="8455" max="8455" width="39.28515625" style="2" bestFit="1" customWidth="1"/>
    <col min="8456" max="8456" width="44.7109375" style="2" bestFit="1" customWidth="1"/>
    <col min="8457" max="8457" width="10.42578125" style="2" customWidth="1"/>
    <col min="8458" max="8710" width="9.140625" style="2"/>
    <col min="8711" max="8711" width="39.28515625" style="2" bestFit="1" customWidth="1"/>
    <col min="8712" max="8712" width="44.7109375" style="2" bestFit="1" customWidth="1"/>
    <col min="8713" max="8713" width="10.42578125" style="2" customWidth="1"/>
    <col min="8714" max="8966" width="9.140625" style="2"/>
    <col min="8967" max="8967" width="39.28515625" style="2" bestFit="1" customWidth="1"/>
    <col min="8968" max="8968" width="44.7109375" style="2" bestFit="1" customWidth="1"/>
    <col min="8969" max="8969" width="10.42578125" style="2" customWidth="1"/>
    <col min="8970" max="9222" width="9.140625" style="2"/>
    <col min="9223" max="9223" width="39.28515625" style="2" bestFit="1" customWidth="1"/>
    <col min="9224" max="9224" width="44.7109375" style="2" bestFit="1" customWidth="1"/>
    <col min="9225" max="9225" width="10.42578125" style="2" customWidth="1"/>
    <col min="9226" max="9478" width="9.140625" style="2"/>
    <col min="9479" max="9479" width="39.28515625" style="2" bestFit="1" customWidth="1"/>
    <col min="9480" max="9480" width="44.7109375" style="2" bestFit="1" customWidth="1"/>
    <col min="9481" max="9481" width="10.42578125" style="2" customWidth="1"/>
    <col min="9482" max="9734" width="9.140625" style="2"/>
    <col min="9735" max="9735" width="39.28515625" style="2" bestFit="1" customWidth="1"/>
    <col min="9736" max="9736" width="44.7109375" style="2" bestFit="1" customWidth="1"/>
    <col min="9737" max="9737" width="10.42578125" style="2" customWidth="1"/>
    <col min="9738" max="9990" width="9.140625" style="2"/>
    <col min="9991" max="9991" width="39.28515625" style="2" bestFit="1" customWidth="1"/>
    <col min="9992" max="9992" width="44.7109375" style="2" bestFit="1" customWidth="1"/>
    <col min="9993" max="9993" width="10.42578125" style="2" customWidth="1"/>
    <col min="9994" max="10246" width="9.140625" style="2"/>
    <col min="10247" max="10247" width="39.28515625" style="2" bestFit="1" customWidth="1"/>
    <col min="10248" max="10248" width="44.7109375" style="2" bestFit="1" customWidth="1"/>
    <col min="10249" max="10249" width="10.42578125" style="2" customWidth="1"/>
    <col min="10250" max="10502" width="9.140625" style="2"/>
    <col min="10503" max="10503" width="39.28515625" style="2" bestFit="1" customWidth="1"/>
    <col min="10504" max="10504" width="44.7109375" style="2" bestFit="1" customWidth="1"/>
    <col min="10505" max="10505" width="10.42578125" style="2" customWidth="1"/>
    <col min="10506" max="10758" width="9.140625" style="2"/>
    <col min="10759" max="10759" width="39.28515625" style="2" bestFit="1" customWidth="1"/>
    <col min="10760" max="10760" width="44.7109375" style="2" bestFit="1" customWidth="1"/>
    <col min="10761" max="10761" width="10.42578125" style="2" customWidth="1"/>
    <col min="10762" max="11014" width="9.140625" style="2"/>
    <col min="11015" max="11015" width="39.28515625" style="2" bestFit="1" customWidth="1"/>
    <col min="11016" max="11016" width="44.7109375" style="2" bestFit="1" customWidth="1"/>
    <col min="11017" max="11017" width="10.42578125" style="2" customWidth="1"/>
    <col min="11018" max="11270" width="9.140625" style="2"/>
    <col min="11271" max="11271" width="39.28515625" style="2" bestFit="1" customWidth="1"/>
    <col min="11272" max="11272" width="44.7109375" style="2" bestFit="1" customWidth="1"/>
    <col min="11273" max="11273" width="10.42578125" style="2" customWidth="1"/>
    <col min="11274" max="11526" width="9.140625" style="2"/>
    <col min="11527" max="11527" width="39.28515625" style="2" bestFit="1" customWidth="1"/>
    <col min="11528" max="11528" width="44.7109375" style="2" bestFit="1" customWidth="1"/>
    <col min="11529" max="11529" width="10.42578125" style="2" customWidth="1"/>
    <col min="11530" max="11782" width="9.140625" style="2"/>
    <col min="11783" max="11783" width="39.28515625" style="2" bestFit="1" customWidth="1"/>
    <col min="11784" max="11784" width="44.7109375" style="2" bestFit="1" customWidth="1"/>
    <col min="11785" max="11785" width="10.42578125" style="2" customWidth="1"/>
    <col min="11786" max="12038" width="9.140625" style="2"/>
    <col min="12039" max="12039" width="39.28515625" style="2" bestFit="1" customWidth="1"/>
    <col min="12040" max="12040" width="44.7109375" style="2" bestFit="1" customWidth="1"/>
    <col min="12041" max="12041" width="10.42578125" style="2" customWidth="1"/>
    <col min="12042" max="12294" width="9.140625" style="2"/>
    <col min="12295" max="12295" width="39.28515625" style="2" bestFit="1" customWidth="1"/>
    <col min="12296" max="12296" width="44.7109375" style="2" bestFit="1" customWidth="1"/>
    <col min="12297" max="12297" width="10.42578125" style="2" customWidth="1"/>
    <col min="12298" max="12550" width="9.140625" style="2"/>
    <col min="12551" max="12551" width="39.28515625" style="2" bestFit="1" customWidth="1"/>
    <col min="12552" max="12552" width="44.7109375" style="2" bestFit="1" customWidth="1"/>
    <col min="12553" max="12553" width="10.42578125" style="2" customWidth="1"/>
    <col min="12554" max="12806" width="9.140625" style="2"/>
    <col min="12807" max="12807" width="39.28515625" style="2" bestFit="1" customWidth="1"/>
    <col min="12808" max="12808" width="44.7109375" style="2" bestFit="1" customWidth="1"/>
    <col min="12809" max="12809" width="10.42578125" style="2" customWidth="1"/>
    <col min="12810" max="13062" width="9.140625" style="2"/>
    <col min="13063" max="13063" width="39.28515625" style="2" bestFit="1" customWidth="1"/>
    <col min="13064" max="13064" width="44.7109375" style="2" bestFit="1" customWidth="1"/>
    <col min="13065" max="13065" width="10.42578125" style="2" customWidth="1"/>
    <col min="13066" max="13318" width="9.140625" style="2"/>
    <col min="13319" max="13319" width="39.28515625" style="2" bestFit="1" customWidth="1"/>
    <col min="13320" max="13320" width="44.7109375" style="2" bestFit="1" customWidth="1"/>
    <col min="13321" max="13321" width="10.42578125" style="2" customWidth="1"/>
    <col min="13322" max="13574" width="9.140625" style="2"/>
    <col min="13575" max="13575" width="39.28515625" style="2" bestFit="1" customWidth="1"/>
    <col min="13576" max="13576" width="44.7109375" style="2" bestFit="1" customWidth="1"/>
    <col min="13577" max="13577" width="10.42578125" style="2" customWidth="1"/>
    <col min="13578" max="13830" width="9.140625" style="2"/>
    <col min="13831" max="13831" width="39.28515625" style="2" bestFit="1" customWidth="1"/>
    <col min="13832" max="13832" width="44.7109375" style="2" bestFit="1" customWidth="1"/>
    <col min="13833" max="13833" width="10.42578125" style="2" customWidth="1"/>
    <col min="13834" max="14086" width="9.140625" style="2"/>
    <col min="14087" max="14087" width="39.28515625" style="2" bestFit="1" customWidth="1"/>
    <col min="14088" max="14088" width="44.7109375" style="2" bestFit="1" customWidth="1"/>
    <col min="14089" max="14089" width="10.42578125" style="2" customWidth="1"/>
    <col min="14090" max="14342" width="9.140625" style="2"/>
    <col min="14343" max="14343" width="39.28515625" style="2" bestFit="1" customWidth="1"/>
    <col min="14344" max="14344" width="44.7109375" style="2" bestFit="1" customWidth="1"/>
    <col min="14345" max="14345" width="10.42578125" style="2" customWidth="1"/>
    <col min="14346" max="14598" width="9.140625" style="2"/>
    <col min="14599" max="14599" width="39.28515625" style="2" bestFit="1" customWidth="1"/>
    <col min="14600" max="14600" width="44.7109375" style="2" bestFit="1" customWidth="1"/>
    <col min="14601" max="14601" width="10.42578125" style="2" customWidth="1"/>
    <col min="14602" max="14854" width="9.140625" style="2"/>
    <col min="14855" max="14855" width="39.28515625" style="2" bestFit="1" customWidth="1"/>
    <col min="14856" max="14856" width="44.7109375" style="2" bestFit="1" customWidth="1"/>
    <col min="14857" max="14857" width="10.42578125" style="2" customWidth="1"/>
    <col min="14858" max="15110" width="9.140625" style="2"/>
    <col min="15111" max="15111" width="39.28515625" style="2" bestFit="1" customWidth="1"/>
    <col min="15112" max="15112" width="44.7109375" style="2" bestFit="1" customWidth="1"/>
    <col min="15113" max="15113" width="10.42578125" style="2" customWidth="1"/>
    <col min="15114" max="15366" width="9.140625" style="2"/>
    <col min="15367" max="15367" width="39.28515625" style="2" bestFit="1" customWidth="1"/>
    <col min="15368" max="15368" width="44.7109375" style="2" bestFit="1" customWidth="1"/>
    <col min="15369" max="15369" width="10.42578125" style="2" customWidth="1"/>
    <col min="15370" max="15622" width="9.140625" style="2"/>
    <col min="15623" max="15623" width="39.28515625" style="2" bestFit="1" customWidth="1"/>
    <col min="15624" max="15624" width="44.7109375" style="2" bestFit="1" customWidth="1"/>
    <col min="15625" max="15625" width="10.42578125" style="2" customWidth="1"/>
    <col min="15626" max="15878" width="9.140625" style="2"/>
    <col min="15879" max="15879" width="39.28515625" style="2" bestFit="1" customWidth="1"/>
    <col min="15880" max="15880" width="44.7109375" style="2" bestFit="1" customWidth="1"/>
    <col min="15881" max="15881" width="10.42578125" style="2" customWidth="1"/>
    <col min="15882" max="16134" width="9.140625" style="2"/>
    <col min="16135" max="16135" width="39.28515625" style="2" bestFit="1" customWidth="1"/>
    <col min="16136" max="16136" width="44.7109375" style="2" bestFit="1" customWidth="1"/>
    <col min="16137" max="16137" width="10.42578125" style="2" customWidth="1"/>
    <col min="16138" max="16384" width="9.140625" style="2"/>
  </cols>
  <sheetData>
    <row r="1" spans="1:24" x14ac:dyDescent="0.25">
      <c r="A1" s="317" t="s">
        <v>222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/>
    </row>
    <row r="2" spans="1:24" s="9" customFormat="1" ht="45.75" thickBot="1" x14ac:dyDescent="0.3">
      <c r="A2" s="320" t="s">
        <v>148</v>
      </c>
      <c r="B2" s="321"/>
      <c r="C2" s="62" t="s">
        <v>149</v>
      </c>
      <c r="D2" s="62" t="s">
        <v>151</v>
      </c>
      <c r="E2" s="63" t="s">
        <v>152</v>
      </c>
      <c r="F2" s="62" t="s">
        <v>153</v>
      </c>
      <c r="G2" s="62" t="s">
        <v>154</v>
      </c>
      <c r="H2" s="63" t="s">
        <v>155</v>
      </c>
      <c r="I2" s="63" t="s">
        <v>156</v>
      </c>
      <c r="J2" s="63" t="s">
        <v>157</v>
      </c>
      <c r="K2" s="64" t="s">
        <v>134</v>
      </c>
      <c r="L2" s="65" t="s">
        <v>135</v>
      </c>
      <c r="M2" s="65" t="s">
        <v>136</v>
      </c>
      <c r="N2" s="66" t="s">
        <v>137</v>
      </c>
      <c r="P2" s="13" t="s">
        <v>169</v>
      </c>
      <c r="Q2" s="14" t="s">
        <v>164</v>
      </c>
      <c r="R2" s="14" t="s">
        <v>166</v>
      </c>
      <c r="S2" s="14" t="s">
        <v>165</v>
      </c>
      <c r="T2" s="14" t="s">
        <v>167</v>
      </c>
      <c r="U2" s="14" t="s">
        <v>168</v>
      </c>
    </row>
    <row r="3" spans="1:24" s="5" customFormat="1" ht="15" customHeight="1" x14ac:dyDescent="0.25">
      <c r="A3" s="323" t="s">
        <v>160</v>
      </c>
      <c r="B3" s="67" t="s">
        <v>4</v>
      </c>
      <c r="C3" s="222" t="s">
        <v>150</v>
      </c>
      <c r="D3" s="69">
        <v>1</v>
      </c>
      <c r="E3" s="70">
        <f>(I3/F3)*D3</f>
        <v>0.25</v>
      </c>
      <c r="F3" s="71">
        <v>5</v>
      </c>
      <c r="G3" s="69">
        <v>0.2</v>
      </c>
      <c r="H3" s="72">
        <f>G3*F3</f>
        <v>1</v>
      </c>
      <c r="I3" s="73">
        <f>U3</f>
        <v>1.25</v>
      </c>
      <c r="J3" s="71">
        <f>G3*I3</f>
        <v>0.25</v>
      </c>
      <c r="K3" s="71"/>
      <c r="L3" s="45"/>
      <c r="M3" s="45"/>
      <c r="N3" s="45"/>
      <c r="P3" s="7" t="s">
        <v>4</v>
      </c>
      <c r="Q3" s="8">
        <v>40</v>
      </c>
      <c r="R3" s="8">
        <v>10</v>
      </c>
      <c r="S3" s="8">
        <v>15</v>
      </c>
      <c r="T3" s="18">
        <f>R3/Q3</f>
        <v>0.25</v>
      </c>
      <c r="U3" s="19">
        <f>T3*5</f>
        <v>1.25</v>
      </c>
    </row>
    <row r="4" spans="1:24" s="5" customFormat="1" x14ac:dyDescent="0.25">
      <c r="A4" s="323"/>
      <c r="B4" s="74" t="s">
        <v>5</v>
      </c>
      <c r="C4" s="223" t="s">
        <v>150</v>
      </c>
      <c r="D4" s="76">
        <v>0.85</v>
      </c>
      <c r="E4" s="77">
        <f t="shared" ref="E4:E11" si="0">(I4/F4)*D4</f>
        <v>0.85</v>
      </c>
      <c r="F4" s="78">
        <v>5</v>
      </c>
      <c r="G4" s="76">
        <v>0.15</v>
      </c>
      <c r="H4" s="79">
        <f t="shared" ref="H4:H11" si="1">G4*F4</f>
        <v>0.75</v>
      </c>
      <c r="I4" s="80">
        <f t="shared" ref="I4:I10" si="2">U4</f>
        <v>5</v>
      </c>
      <c r="J4" s="78">
        <f t="shared" ref="J4:J11" si="3">G4*I4</f>
        <v>0.75</v>
      </c>
      <c r="K4" s="78"/>
      <c r="L4" s="50"/>
      <c r="M4" s="50"/>
      <c r="N4" s="50"/>
      <c r="P4" s="7" t="s">
        <v>5</v>
      </c>
      <c r="Q4" s="8">
        <v>40</v>
      </c>
      <c r="R4" s="8">
        <v>10</v>
      </c>
      <c r="S4" s="8">
        <v>15</v>
      </c>
      <c r="T4" s="18">
        <v>1</v>
      </c>
      <c r="U4" s="19">
        <f t="shared" ref="U4:U10" si="4">T4*5</f>
        <v>5</v>
      </c>
    </row>
    <row r="5" spans="1:24" s="5" customFormat="1" x14ac:dyDescent="0.25">
      <c r="A5" s="323"/>
      <c r="B5" s="74" t="s">
        <v>6</v>
      </c>
      <c r="C5" s="223" t="s">
        <v>150</v>
      </c>
      <c r="D5" s="76">
        <v>0.8</v>
      </c>
      <c r="E5" s="77">
        <f t="shared" si="0"/>
        <v>0.2</v>
      </c>
      <c r="F5" s="78">
        <v>5</v>
      </c>
      <c r="G5" s="76">
        <v>0.15</v>
      </c>
      <c r="H5" s="79">
        <f t="shared" si="1"/>
        <v>0.75</v>
      </c>
      <c r="I5" s="80">
        <f t="shared" si="2"/>
        <v>1.25</v>
      </c>
      <c r="J5" s="78">
        <f t="shared" si="3"/>
        <v>0.1875</v>
      </c>
      <c r="K5" s="78"/>
      <c r="L5" s="50"/>
      <c r="M5" s="50"/>
      <c r="N5" s="50"/>
      <c r="P5" s="7" t="s">
        <v>6</v>
      </c>
      <c r="Q5" s="8">
        <v>40</v>
      </c>
      <c r="R5" s="8">
        <v>10</v>
      </c>
      <c r="S5" s="8">
        <v>15</v>
      </c>
      <c r="T5" s="18">
        <f t="shared" ref="T5:T10" si="5">R5/Q5</f>
        <v>0.25</v>
      </c>
      <c r="U5" s="19">
        <f t="shared" si="4"/>
        <v>1.25</v>
      </c>
    </row>
    <row r="6" spans="1:24" s="5" customFormat="1" x14ac:dyDescent="0.25">
      <c r="A6" s="323"/>
      <c r="B6" s="74" t="s">
        <v>7</v>
      </c>
      <c r="C6" s="223" t="s">
        <v>150</v>
      </c>
      <c r="D6" s="76">
        <v>0.8</v>
      </c>
      <c r="E6" s="77">
        <f t="shared" si="0"/>
        <v>0.2</v>
      </c>
      <c r="F6" s="78">
        <v>5</v>
      </c>
      <c r="G6" s="76">
        <v>0.1</v>
      </c>
      <c r="H6" s="79">
        <f t="shared" si="1"/>
        <v>0.5</v>
      </c>
      <c r="I6" s="80">
        <f t="shared" si="2"/>
        <v>1.25</v>
      </c>
      <c r="J6" s="78">
        <f t="shared" si="3"/>
        <v>0.125</v>
      </c>
      <c r="K6" s="78"/>
      <c r="L6" s="50"/>
      <c r="M6" s="50"/>
      <c r="N6" s="50"/>
      <c r="P6" s="7" t="s">
        <v>7</v>
      </c>
      <c r="Q6" s="8">
        <v>40</v>
      </c>
      <c r="R6" s="8">
        <v>10</v>
      </c>
      <c r="S6" s="8">
        <v>15</v>
      </c>
      <c r="T6" s="18">
        <f t="shared" si="5"/>
        <v>0.25</v>
      </c>
      <c r="U6" s="19">
        <f t="shared" si="4"/>
        <v>1.25</v>
      </c>
    </row>
    <row r="7" spans="1:24" s="5" customFormat="1" x14ac:dyDescent="0.25">
      <c r="A7" s="323"/>
      <c r="B7" s="74" t="s">
        <v>8</v>
      </c>
      <c r="C7" s="223" t="s">
        <v>150</v>
      </c>
      <c r="D7" s="76">
        <v>0.8</v>
      </c>
      <c r="E7" s="77">
        <f t="shared" si="0"/>
        <v>0.2</v>
      </c>
      <c r="F7" s="78">
        <v>5</v>
      </c>
      <c r="G7" s="76">
        <v>0.1</v>
      </c>
      <c r="H7" s="79">
        <f t="shared" si="1"/>
        <v>0.5</v>
      </c>
      <c r="I7" s="80">
        <f t="shared" si="2"/>
        <v>1.25</v>
      </c>
      <c r="J7" s="78">
        <f t="shared" si="3"/>
        <v>0.125</v>
      </c>
      <c r="K7" s="78"/>
      <c r="L7" s="50"/>
      <c r="M7" s="50"/>
      <c r="N7" s="50"/>
      <c r="P7" s="7" t="s">
        <v>8</v>
      </c>
      <c r="Q7" s="8">
        <v>40</v>
      </c>
      <c r="R7" s="8">
        <v>10</v>
      </c>
      <c r="S7" s="8">
        <v>15</v>
      </c>
      <c r="T7" s="18">
        <f t="shared" si="5"/>
        <v>0.25</v>
      </c>
      <c r="U7" s="19">
        <f t="shared" si="4"/>
        <v>1.25</v>
      </c>
    </row>
    <row r="8" spans="1:24" s="5" customFormat="1" x14ac:dyDescent="0.25">
      <c r="A8" s="323"/>
      <c r="B8" s="74" t="s">
        <v>9</v>
      </c>
      <c r="C8" s="223" t="s">
        <v>150</v>
      </c>
      <c r="D8" s="76">
        <v>0.75</v>
      </c>
      <c r="E8" s="77">
        <f t="shared" si="0"/>
        <v>0.1875</v>
      </c>
      <c r="F8" s="78">
        <v>5</v>
      </c>
      <c r="G8" s="76">
        <v>0.1</v>
      </c>
      <c r="H8" s="79">
        <f t="shared" si="1"/>
        <v>0.5</v>
      </c>
      <c r="I8" s="80">
        <f t="shared" si="2"/>
        <v>1.25</v>
      </c>
      <c r="J8" s="78">
        <f t="shared" si="3"/>
        <v>0.125</v>
      </c>
      <c r="K8" s="78"/>
      <c r="L8" s="50"/>
      <c r="M8" s="50"/>
      <c r="N8" s="50"/>
      <c r="P8" s="7" t="s">
        <v>9</v>
      </c>
      <c r="Q8" s="8">
        <v>40</v>
      </c>
      <c r="R8" s="8">
        <v>10</v>
      </c>
      <c r="S8" s="8">
        <v>15</v>
      </c>
      <c r="T8" s="18">
        <f t="shared" si="5"/>
        <v>0.25</v>
      </c>
      <c r="U8" s="19">
        <f t="shared" si="4"/>
        <v>1.25</v>
      </c>
    </row>
    <row r="9" spans="1:24" s="5" customFormat="1" x14ac:dyDescent="0.25">
      <c r="A9" s="323"/>
      <c r="B9" s="74" t="s">
        <v>10</v>
      </c>
      <c r="C9" s="223" t="s">
        <v>150</v>
      </c>
      <c r="D9" s="76">
        <v>0.75</v>
      </c>
      <c r="E9" s="77">
        <f t="shared" si="0"/>
        <v>0.75</v>
      </c>
      <c r="F9" s="78">
        <v>5</v>
      </c>
      <c r="G9" s="81">
        <v>0.05</v>
      </c>
      <c r="H9" s="79">
        <f t="shared" si="1"/>
        <v>0.25</v>
      </c>
      <c r="I9" s="80">
        <f t="shared" si="2"/>
        <v>5</v>
      </c>
      <c r="J9" s="78">
        <f t="shared" si="3"/>
        <v>0.25</v>
      </c>
      <c r="K9" s="78"/>
      <c r="L9" s="50"/>
      <c r="M9" s="50"/>
      <c r="N9" s="50"/>
      <c r="P9" s="7" t="s">
        <v>10</v>
      </c>
      <c r="Q9" s="8">
        <v>40</v>
      </c>
      <c r="R9" s="8">
        <v>10</v>
      </c>
      <c r="S9" s="8">
        <v>15</v>
      </c>
      <c r="T9" s="18">
        <v>1</v>
      </c>
      <c r="U9" s="19">
        <f t="shared" si="4"/>
        <v>5</v>
      </c>
    </row>
    <row r="10" spans="1:24" s="5" customFormat="1" x14ac:dyDescent="0.25">
      <c r="A10" s="323"/>
      <c r="B10" s="74" t="s">
        <v>11</v>
      </c>
      <c r="C10" s="223" t="s">
        <v>150</v>
      </c>
      <c r="D10" s="76">
        <v>0.8</v>
      </c>
      <c r="E10" s="77">
        <f t="shared" si="0"/>
        <v>0.2</v>
      </c>
      <c r="F10" s="78">
        <v>5</v>
      </c>
      <c r="G10" s="81">
        <v>0.05</v>
      </c>
      <c r="H10" s="79">
        <f t="shared" si="1"/>
        <v>0.25</v>
      </c>
      <c r="I10" s="80">
        <f t="shared" si="2"/>
        <v>1.25</v>
      </c>
      <c r="J10" s="78">
        <f t="shared" si="3"/>
        <v>6.25E-2</v>
      </c>
      <c r="K10" s="78"/>
      <c r="L10" s="50"/>
      <c r="M10" s="50"/>
      <c r="N10" s="50"/>
      <c r="P10" s="7" t="s">
        <v>11</v>
      </c>
      <c r="Q10" s="8">
        <v>40</v>
      </c>
      <c r="R10" s="8">
        <v>10</v>
      </c>
      <c r="S10" s="8">
        <v>15</v>
      </c>
      <c r="T10" s="18">
        <f t="shared" si="5"/>
        <v>0.25</v>
      </c>
      <c r="U10" s="19">
        <f t="shared" si="4"/>
        <v>1.25</v>
      </c>
    </row>
    <row r="11" spans="1:24" s="5" customFormat="1" x14ac:dyDescent="0.25">
      <c r="A11" s="324"/>
      <c r="B11" s="74" t="s">
        <v>140</v>
      </c>
      <c r="C11" s="223" t="s">
        <v>150</v>
      </c>
      <c r="D11" s="76">
        <v>0.85</v>
      </c>
      <c r="E11" s="77">
        <f t="shared" si="0"/>
        <v>0.85</v>
      </c>
      <c r="F11" s="78">
        <v>5</v>
      </c>
      <c r="G11" s="81">
        <v>0.1</v>
      </c>
      <c r="H11" s="79">
        <f t="shared" si="1"/>
        <v>0.5</v>
      </c>
      <c r="I11" s="80">
        <f>U13</f>
        <v>5</v>
      </c>
      <c r="J11" s="78">
        <f t="shared" si="3"/>
        <v>0.5</v>
      </c>
      <c r="K11" s="78"/>
      <c r="L11" s="50"/>
      <c r="M11" s="50"/>
      <c r="N11" s="50"/>
      <c r="P11" s="314" t="s">
        <v>170</v>
      </c>
      <c r="Q11" s="314"/>
      <c r="R11" s="314"/>
      <c r="S11" s="314"/>
      <c r="T11" s="314"/>
      <c r="U11" s="314"/>
    </row>
    <row r="12" spans="1:24" ht="30" x14ac:dyDescent="0.25">
      <c r="A12" s="322" t="s">
        <v>158</v>
      </c>
      <c r="B12" s="322"/>
      <c r="C12" s="82">
        <f>SUM(H3:H11)</f>
        <v>5</v>
      </c>
      <c r="D12" s="83"/>
      <c r="E12" s="83"/>
      <c r="F12" s="83"/>
      <c r="G12" s="84"/>
      <c r="H12" s="83"/>
      <c r="I12" s="83"/>
      <c r="J12" s="83"/>
      <c r="K12" s="85"/>
      <c r="L12" s="85"/>
      <c r="M12" s="85"/>
      <c r="N12" s="85"/>
      <c r="P12" s="12" t="s">
        <v>170</v>
      </c>
      <c r="Q12" s="21" t="s">
        <v>161</v>
      </c>
      <c r="R12" s="21" t="s">
        <v>162</v>
      </c>
      <c r="S12" s="21" t="s">
        <v>163</v>
      </c>
      <c r="T12" s="22" t="s">
        <v>171</v>
      </c>
      <c r="U12" s="17" t="s">
        <v>156</v>
      </c>
    </row>
    <row r="13" spans="1:24" x14ac:dyDescent="0.25">
      <c r="A13" s="322" t="s">
        <v>159</v>
      </c>
      <c r="B13" s="322"/>
      <c r="C13" s="50">
        <f>SUM(J3:J11)</f>
        <v>2.375</v>
      </c>
      <c r="D13" s="83"/>
      <c r="E13" s="83"/>
      <c r="F13" s="83"/>
      <c r="G13" s="83"/>
      <c r="H13" s="83"/>
      <c r="I13" s="83"/>
      <c r="J13" s="83"/>
      <c r="K13" s="85"/>
      <c r="L13" s="85"/>
      <c r="M13" s="85"/>
      <c r="N13" s="85"/>
      <c r="P13" s="11" t="s">
        <v>160</v>
      </c>
      <c r="Q13" s="8">
        <f>149+151+104+72+36</f>
        <v>512</v>
      </c>
      <c r="R13" s="8">
        <v>512</v>
      </c>
      <c r="S13" s="8">
        <f>Q13-R13</f>
        <v>0</v>
      </c>
      <c r="T13" s="8">
        <f>R13/Q13</f>
        <v>1</v>
      </c>
      <c r="U13" s="8">
        <f>T13*5</f>
        <v>5</v>
      </c>
    </row>
    <row r="14" spans="1:24" x14ac:dyDescent="0.25">
      <c r="A14" s="322" t="s">
        <v>190</v>
      </c>
      <c r="B14" s="322"/>
      <c r="C14" s="51">
        <f>C13/C12</f>
        <v>0.47499999999999998</v>
      </c>
      <c r="D14" s="83"/>
      <c r="E14" s="83"/>
      <c r="F14" s="83"/>
      <c r="G14" s="83"/>
      <c r="H14" s="83"/>
      <c r="I14" s="83"/>
      <c r="J14" s="83"/>
      <c r="K14" s="85"/>
      <c r="L14" s="85"/>
      <c r="M14" s="85"/>
      <c r="N14" s="85"/>
    </row>
    <row r="15" spans="1:24" x14ac:dyDescent="0.25">
      <c r="A15" s="86"/>
      <c r="B15" s="86"/>
      <c r="C15" s="86"/>
      <c r="D15" s="83"/>
      <c r="E15" s="83"/>
      <c r="F15" s="83"/>
      <c r="G15" s="83"/>
      <c r="H15" s="83"/>
      <c r="I15" s="83"/>
      <c r="J15" s="83"/>
      <c r="K15" s="85"/>
      <c r="L15" s="85"/>
      <c r="M15" s="85"/>
      <c r="N15" s="85"/>
    </row>
    <row r="16" spans="1:24" x14ac:dyDescent="0.25">
      <c r="A16" s="315" t="s">
        <v>233</v>
      </c>
      <c r="B16" s="316"/>
      <c r="C16" s="111" t="s">
        <v>274</v>
      </c>
      <c r="D16" s="325" t="s">
        <v>257</v>
      </c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</row>
    <row r="17" spans="1:14" x14ac:dyDescent="0.25">
      <c r="A17" s="303" t="s">
        <v>221</v>
      </c>
      <c r="B17" s="304"/>
      <c r="C17" s="230" t="s">
        <v>281</v>
      </c>
      <c r="D17" s="84" t="s">
        <v>254</v>
      </c>
      <c r="E17" s="83"/>
      <c r="F17" s="83"/>
      <c r="G17" s="83"/>
      <c r="H17" s="83"/>
      <c r="I17" s="83"/>
      <c r="J17" s="83"/>
      <c r="K17" s="85"/>
      <c r="L17" s="85"/>
      <c r="M17" s="85"/>
      <c r="N17" s="85"/>
    </row>
    <row r="18" spans="1:14" x14ac:dyDescent="0.25">
      <c r="A18" s="312" t="s">
        <v>279</v>
      </c>
      <c r="B18" s="313"/>
      <c r="C18" s="224" t="s">
        <v>282</v>
      </c>
      <c r="D18" s="84"/>
      <c r="E18" s="83"/>
      <c r="F18" s="83"/>
      <c r="G18" s="83"/>
      <c r="H18" s="83"/>
      <c r="I18" s="83"/>
      <c r="J18" s="83"/>
      <c r="K18" s="85"/>
      <c r="L18" s="85"/>
      <c r="M18" s="85"/>
      <c r="N18" s="85"/>
    </row>
    <row r="19" spans="1:14" ht="15.75" x14ac:dyDescent="0.25">
      <c r="B19" s="229" t="s">
        <v>283</v>
      </c>
    </row>
    <row r="22" spans="1:14" ht="15.75" thickBot="1" x14ac:dyDescent="0.3"/>
    <row r="23" spans="1:14" x14ac:dyDescent="0.25">
      <c r="A23" s="305" t="s">
        <v>223</v>
      </c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7"/>
    </row>
    <row r="24" spans="1:14" s="3" customFormat="1" ht="45.75" thickBot="1" x14ac:dyDescent="0.3">
      <c r="A24" s="308" t="s">
        <v>148</v>
      </c>
      <c r="B24" s="309"/>
      <c r="C24" s="112" t="s">
        <v>149</v>
      </c>
      <c r="D24" s="112" t="s">
        <v>151</v>
      </c>
      <c r="E24" s="113" t="s">
        <v>152</v>
      </c>
      <c r="F24" s="112" t="s">
        <v>153</v>
      </c>
      <c r="G24" s="112" t="s">
        <v>154</v>
      </c>
      <c r="H24" s="113" t="s">
        <v>155</v>
      </c>
      <c r="I24" s="113" t="s">
        <v>156</v>
      </c>
      <c r="J24" s="113" t="s">
        <v>157</v>
      </c>
      <c r="K24" s="114" t="s">
        <v>134</v>
      </c>
      <c r="L24" s="115" t="s">
        <v>135</v>
      </c>
      <c r="M24" s="115" t="s">
        <v>136</v>
      </c>
      <c r="N24" s="116" t="s">
        <v>137</v>
      </c>
    </row>
    <row r="25" spans="1:14" s="3" customFormat="1" x14ac:dyDescent="0.25">
      <c r="A25" s="310" t="s">
        <v>160</v>
      </c>
      <c r="B25" s="117" t="s">
        <v>4</v>
      </c>
      <c r="C25" s="118" t="s">
        <v>150</v>
      </c>
      <c r="D25" s="119">
        <v>1</v>
      </c>
      <c r="E25" s="120">
        <f>(I25/F25)*D25</f>
        <v>0</v>
      </c>
      <c r="F25" s="121">
        <v>5</v>
      </c>
      <c r="G25" s="119">
        <v>0.2</v>
      </c>
      <c r="H25" s="122">
        <f>G25*F25</f>
        <v>1</v>
      </c>
      <c r="I25" s="123">
        <f>U25</f>
        <v>0</v>
      </c>
      <c r="J25" s="121">
        <f>G25*I25</f>
        <v>0</v>
      </c>
      <c r="K25" s="121" t="s">
        <v>147</v>
      </c>
      <c r="L25" s="124"/>
      <c r="M25" s="124"/>
      <c r="N25" s="124"/>
    </row>
    <row r="26" spans="1:14" s="3" customFormat="1" x14ac:dyDescent="0.25">
      <c r="A26" s="310"/>
      <c r="B26" s="125" t="s">
        <v>5</v>
      </c>
      <c r="C26" s="126" t="s">
        <v>150</v>
      </c>
      <c r="D26" s="127">
        <v>0.85</v>
      </c>
      <c r="E26" s="128">
        <f t="shared" ref="E26:E33" si="6">(I26/F26)*D26</f>
        <v>0</v>
      </c>
      <c r="F26" s="129">
        <v>5</v>
      </c>
      <c r="G26" s="127">
        <v>0.15</v>
      </c>
      <c r="H26" s="130">
        <f t="shared" ref="H26:H33" si="7">G26*F26</f>
        <v>0.75</v>
      </c>
      <c r="I26" s="131">
        <f t="shared" ref="I26:I32" si="8">U26</f>
        <v>0</v>
      </c>
      <c r="J26" s="129">
        <f t="shared" ref="J26:J33" si="9">G26*I26</f>
        <v>0</v>
      </c>
      <c r="K26" s="129"/>
      <c r="L26" s="132"/>
      <c r="M26" s="132" t="s">
        <v>132</v>
      </c>
      <c r="N26" s="132"/>
    </row>
    <row r="27" spans="1:14" s="3" customFormat="1" x14ac:dyDescent="0.25">
      <c r="A27" s="310"/>
      <c r="B27" s="125" t="s">
        <v>6</v>
      </c>
      <c r="C27" s="126" t="s">
        <v>150</v>
      </c>
      <c r="D27" s="127">
        <v>0.9</v>
      </c>
      <c r="E27" s="128">
        <f t="shared" si="6"/>
        <v>0</v>
      </c>
      <c r="F27" s="129">
        <v>5</v>
      </c>
      <c r="G27" s="127">
        <v>0.15</v>
      </c>
      <c r="H27" s="130">
        <f t="shared" si="7"/>
        <v>0.75</v>
      </c>
      <c r="I27" s="131">
        <f t="shared" si="8"/>
        <v>0</v>
      </c>
      <c r="J27" s="129">
        <f t="shared" si="9"/>
        <v>0</v>
      </c>
      <c r="K27" s="129"/>
      <c r="L27" s="132" t="s">
        <v>131</v>
      </c>
      <c r="M27" s="132"/>
      <c r="N27" s="132"/>
    </row>
    <row r="28" spans="1:14" s="3" customFormat="1" x14ac:dyDescent="0.25">
      <c r="A28" s="310"/>
      <c r="B28" s="125" t="s">
        <v>7</v>
      </c>
      <c r="C28" s="126" t="s">
        <v>150</v>
      </c>
      <c r="D28" s="127">
        <v>0.85</v>
      </c>
      <c r="E28" s="128">
        <f t="shared" si="6"/>
        <v>0</v>
      </c>
      <c r="F28" s="129">
        <v>5</v>
      </c>
      <c r="G28" s="127">
        <v>0.1</v>
      </c>
      <c r="H28" s="130">
        <f t="shared" si="7"/>
        <v>0.5</v>
      </c>
      <c r="I28" s="131">
        <f t="shared" si="8"/>
        <v>0</v>
      </c>
      <c r="J28" s="129">
        <f t="shared" si="9"/>
        <v>0</v>
      </c>
      <c r="K28" s="129"/>
      <c r="L28" s="132"/>
      <c r="M28" s="132" t="s">
        <v>132</v>
      </c>
      <c r="N28" s="132"/>
    </row>
    <row r="29" spans="1:14" x14ac:dyDescent="0.25">
      <c r="A29" s="310"/>
      <c r="B29" s="125" t="s">
        <v>8</v>
      </c>
      <c r="C29" s="126" t="s">
        <v>150</v>
      </c>
      <c r="D29" s="127">
        <v>0.9</v>
      </c>
      <c r="E29" s="128">
        <f t="shared" si="6"/>
        <v>0</v>
      </c>
      <c r="F29" s="129">
        <v>5</v>
      </c>
      <c r="G29" s="127">
        <v>0.1</v>
      </c>
      <c r="H29" s="130">
        <f t="shared" si="7"/>
        <v>0.5</v>
      </c>
      <c r="I29" s="131">
        <f t="shared" si="8"/>
        <v>0</v>
      </c>
      <c r="J29" s="129">
        <f t="shared" si="9"/>
        <v>0</v>
      </c>
      <c r="K29" s="129"/>
      <c r="L29" s="132" t="s">
        <v>131</v>
      </c>
      <c r="M29" s="132"/>
      <c r="N29" s="132"/>
    </row>
    <row r="30" spans="1:14" x14ac:dyDescent="0.25">
      <c r="A30" s="310"/>
      <c r="B30" s="125" t="s">
        <v>9</v>
      </c>
      <c r="C30" s="126" t="s">
        <v>150</v>
      </c>
      <c r="D30" s="127">
        <v>0.85</v>
      </c>
      <c r="E30" s="128">
        <f t="shared" si="6"/>
        <v>0</v>
      </c>
      <c r="F30" s="129">
        <v>5</v>
      </c>
      <c r="G30" s="127">
        <v>0.1</v>
      </c>
      <c r="H30" s="130">
        <f t="shared" si="7"/>
        <v>0.5</v>
      </c>
      <c r="I30" s="131">
        <f t="shared" si="8"/>
        <v>0</v>
      </c>
      <c r="J30" s="129">
        <f t="shared" si="9"/>
        <v>0</v>
      </c>
      <c r="K30" s="129"/>
      <c r="L30" s="132"/>
      <c r="M30" s="132" t="s">
        <v>132</v>
      </c>
      <c r="N30" s="132"/>
    </row>
    <row r="31" spans="1:14" x14ac:dyDescent="0.25">
      <c r="A31" s="310"/>
      <c r="B31" s="125" t="s">
        <v>10</v>
      </c>
      <c r="C31" s="126" t="s">
        <v>150</v>
      </c>
      <c r="D31" s="127">
        <v>0.75</v>
      </c>
      <c r="E31" s="128">
        <f t="shared" si="6"/>
        <v>0</v>
      </c>
      <c r="F31" s="129">
        <v>5</v>
      </c>
      <c r="G31" s="127">
        <v>0.05</v>
      </c>
      <c r="H31" s="130">
        <f t="shared" si="7"/>
        <v>0.25</v>
      </c>
      <c r="I31" s="131">
        <f t="shared" si="8"/>
        <v>0</v>
      </c>
      <c r="J31" s="129">
        <f t="shared" si="9"/>
        <v>0</v>
      </c>
      <c r="K31" s="129"/>
      <c r="L31" s="132"/>
      <c r="M31" s="132"/>
      <c r="N31" s="132" t="s">
        <v>133</v>
      </c>
    </row>
    <row r="32" spans="1:14" x14ac:dyDescent="0.25">
      <c r="A32" s="310"/>
      <c r="B32" s="125" t="s">
        <v>11</v>
      </c>
      <c r="C32" s="126" t="s">
        <v>150</v>
      </c>
      <c r="D32" s="127">
        <v>0.85</v>
      </c>
      <c r="E32" s="128">
        <f t="shared" si="6"/>
        <v>0</v>
      </c>
      <c r="F32" s="129">
        <v>5</v>
      </c>
      <c r="G32" s="127">
        <v>0.05</v>
      </c>
      <c r="H32" s="130">
        <f t="shared" si="7"/>
        <v>0.25</v>
      </c>
      <c r="I32" s="131">
        <f t="shared" si="8"/>
        <v>0</v>
      </c>
      <c r="J32" s="129">
        <f t="shared" si="9"/>
        <v>0</v>
      </c>
      <c r="K32" s="129"/>
      <c r="L32" s="132"/>
      <c r="M32" s="132" t="s">
        <v>132</v>
      </c>
      <c r="N32" s="132"/>
    </row>
    <row r="33" spans="1:14" x14ac:dyDescent="0.25">
      <c r="A33" s="311"/>
      <c r="B33" s="125" t="s">
        <v>140</v>
      </c>
      <c r="C33" s="126" t="s">
        <v>150</v>
      </c>
      <c r="D33" s="127">
        <v>0.9</v>
      </c>
      <c r="E33" s="128">
        <f t="shared" si="6"/>
        <v>0</v>
      </c>
      <c r="F33" s="129">
        <v>5</v>
      </c>
      <c r="G33" s="127">
        <v>0.1</v>
      </c>
      <c r="H33" s="130">
        <f t="shared" si="7"/>
        <v>0.5</v>
      </c>
      <c r="I33" s="131">
        <f>U35</f>
        <v>0</v>
      </c>
      <c r="J33" s="129">
        <f t="shared" si="9"/>
        <v>0</v>
      </c>
      <c r="K33" s="129"/>
      <c r="L33" s="132" t="s">
        <v>131</v>
      </c>
      <c r="M33" s="132"/>
      <c r="N33" s="132"/>
    </row>
    <row r="34" spans="1:14" x14ac:dyDescent="0.25">
      <c r="A34" s="300" t="s">
        <v>158</v>
      </c>
      <c r="B34" s="300"/>
      <c r="C34" s="133">
        <f>SUM(H25:H33)</f>
        <v>5</v>
      </c>
      <c r="D34" s="134"/>
      <c r="E34" s="134"/>
      <c r="F34" s="134"/>
      <c r="G34" s="135"/>
      <c r="H34" s="134"/>
      <c r="I34" s="134"/>
      <c r="J34" s="134"/>
      <c r="K34" s="136"/>
      <c r="L34" s="136"/>
      <c r="M34" s="136"/>
      <c r="N34" s="136"/>
    </row>
    <row r="35" spans="1:14" x14ac:dyDescent="0.25">
      <c r="A35" s="300" t="s">
        <v>159</v>
      </c>
      <c r="B35" s="300"/>
      <c r="C35" s="132">
        <f>SUM(J25:J33)</f>
        <v>0</v>
      </c>
      <c r="D35" s="134"/>
      <c r="E35" s="134"/>
      <c r="F35" s="134"/>
      <c r="G35" s="134"/>
      <c r="H35" s="134"/>
      <c r="I35" s="134"/>
      <c r="J35" s="134"/>
      <c r="K35" s="136"/>
      <c r="L35" s="136"/>
      <c r="M35" s="136"/>
      <c r="N35" s="136"/>
    </row>
    <row r="36" spans="1:14" x14ac:dyDescent="0.25">
      <c r="A36" s="300" t="s">
        <v>190</v>
      </c>
      <c r="B36" s="300"/>
      <c r="C36" s="137">
        <f>C35/C34</f>
        <v>0</v>
      </c>
      <c r="D36" s="134"/>
      <c r="E36" s="134"/>
      <c r="F36" s="134"/>
      <c r="G36" s="134"/>
      <c r="H36" s="134"/>
      <c r="I36" s="134"/>
      <c r="J36" s="134"/>
      <c r="K36" s="136"/>
      <c r="L36" s="136"/>
      <c r="M36" s="136"/>
      <c r="N36" s="136"/>
    </row>
    <row r="37" spans="1:14" x14ac:dyDescent="0.25">
      <c r="A37" s="138"/>
      <c r="B37" s="138"/>
      <c r="C37" s="138"/>
      <c r="D37" s="134"/>
      <c r="E37" s="134"/>
      <c r="F37" s="134"/>
      <c r="G37" s="134"/>
      <c r="H37" s="134"/>
      <c r="I37" s="134"/>
      <c r="J37" s="134"/>
      <c r="K37" s="136"/>
      <c r="L37" s="136"/>
      <c r="M37" s="136"/>
      <c r="N37" s="136"/>
    </row>
    <row r="38" spans="1:14" x14ac:dyDescent="0.25">
      <c r="A38" s="301" t="s">
        <v>189</v>
      </c>
      <c r="B38" s="302"/>
      <c r="C38" s="137">
        <f>4.5/5</f>
        <v>0.9</v>
      </c>
      <c r="D38" s="134"/>
      <c r="E38" s="134"/>
      <c r="F38" s="134"/>
      <c r="G38" s="134"/>
      <c r="H38" s="134"/>
      <c r="I38" s="134"/>
      <c r="J38" s="134"/>
      <c r="K38" s="136"/>
      <c r="L38" s="136"/>
      <c r="M38" s="136"/>
      <c r="N38" s="136"/>
    </row>
  </sheetData>
  <mergeCells count="18">
    <mergeCell ref="P11:U11"/>
    <mergeCell ref="A16:B16"/>
    <mergeCell ref="A1:N1"/>
    <mergeCell ref="A2:B2"/>
    <mergeCell ref="A12:B12"/>
    <mergeCell ref="A13:B13"/>
    <mergeCell ref="A14:B14"/>
    <mergeCell ref="A3:A11"/>
    <mergeCell ref="D16:X16"/>
    <mergeCell ref="A35:B35"/>
    <mergeCell ref="A36:B36"/>
    <mergeCell ref="A38:B38"/>
    <mergeCell ref="A17:B17"/>
    <mergeCell ref="A23:N23"/>
    <mergeCell ref="A24:B24"/>
    <mergeCell ref="A25:A33"/>
    <mergeCell ref="A34:B34"/>
    <mergeCell ref="A18:B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E735-065D-4F84-9C12-E33A3DF79188}">
  <sheetPr>
    <tabColor theme="7" tint="0.39997558519241921"/>
  </sheetPr>
  <dimension ref="A1:W31"/>
  <sheetViews>
    <sheetView topLeftCell="C1" zoomScale="70" zoomScaleNormal="70" workbookViewId="0">
      <pane ySplit="2" topLeftCell="A3" activePane="bottomLeft" state="frozen"/>
      <selection activeCell="B40" sqref="B40"/>
      <selection pane="bottomLeft" activeCell="Q3" sqref="Q3:S3"/>
    </sheetView>
  </sheetViews>
  <sheetFormatPr defaultRowHeight="15" x14ac:dyDescent="0.25"/>
  <cols>
    <col min="1" max="1" width="9.140625" style="2"/>
    <col min="2" max="2" width="44.7109375" style="2" bestFit="1" customWidth="1"/>
    <col min="3" max="3" width="20.7109375" style="2" customWidth="1"/>
    <col min="4" max="9" width="13.28515625" style="3" customWidth="1"/>
    <col min="10" max="10" width="15.5703125" style="3" customWidth="1"/>
    <col min="11" max="11" width="10.42578125" style="4" customWidth="1"/>
    <col min="12" max="13" width="9.140625" style="4" customWidth="1"/>
    <col min="14" max="14" width="9.42578125" style="4" customWidth="1"/>
    <col min="15" max="15" width="4.140625" style="2" customWidth="1"/>
    <col min="16" max="16" width="27.28515625" style="2" customWidth="1"/>
    <col min="17" max="17" width="14" style="2" customWidth="1"/>
    <col min="18" max="18" width="18.85546875" style="2" customWidth="1"/>
    <col min="19" max="19" width="19.42578125" style="2" customWidth="1"/>
    <col min="20" max="20" width="16" style="2" customWidth="1"/>
    <col min="21" max="21" width="15.42578125" style="2" customWidth="1"/>
    <col min="22" max="258" width="9.140625" style="2"/>
    <col min="259" max="259" width="39.28515625" style="2" bestFit="1" customWidth="1"/>
    <col min="260" max="260" width="44.7109375" style="2" bestFit="1" customWidth="1"/>
    <col min="261" max="261" width="10.42578125" style="2" customWidth="1"/>
    <col min="262" max="514" width="9.140625" style="2"/>
    <col min="515" max="515" width="39.28515625" style="2" bestFit="1" customWidth="1"/>
    <col min="516" max="516" width="44.7109375" style="2" bestFit="1" customWidth="1"/>
    <col min="517" max="517" width="10.42578125" style="2" customWidth="1"/>
    <col min="518" max="770" width="9.140625" style="2"/>
    <col min="771" max="771" width="39.28515625" style="2" bestFit="1" customWidth="1"/>
    <col min="772" max="772" width="44.7109375" style="2" bestFit="1" customWidth="1"/>
    <col min="773" max="773" width="10.42578125" style="2" customWidth="1"/>
    <col min="774" max="1026" width="9.140625" style="2"/>
    <col min="1027" max="1027" width="39.28515625" style="2" bestFit="1" customWidth="1"/>
    <col min="1028" max="1028" width="44.7109375" style="2" bestFit="1" customWidth="1"/>
    <col min="1029" max="1029" width="10.42578125" style="2" customWidth="1"/>
    <col min="1030" max="1282" width="9.140625" style="2"/>
    <col min="1283" max="1283" width="39.28515625" style="2" bestFit="1" customWidth="1"/>
    <col min="1284" max="1284" width="44.7109375" style="2" bestFit="1" customWidth="1"/>
    <col min="1285" max="1285" width="10.42578125" style="2" customWidth="1"/>
    <col min="1286" max="1538" width="9.140625" style="2"/>
    <col min="1539" max="1539" width="39.28515625" style="2" bestFit="1" customWidth="1"/>
    <col min="1540" max="1540" width="44.7109375" style="2" bestFit="1" customWidth="1"/>
    <col min="1541" max="1541" width="10.42578125" style="2" customWidth="1"/>
    <col min="1542" max="1794" width="9.140625" style="2"/>
    <col min="1795" max="1795" width="39.28515625" style="2" bestFit="1" customWidth="1"/>
    <col min="1796" max="1796" width="44.7109375" style="2" bestFit="1" customWidth="1"/>
    <col min="1797" max="1797" width="10.42578125" style="2" customWidth="1"/>
    <col min="1798" max="2050" width="9.140625" style="2"/>
    <col min="2051" max="2051" width="39.28515625" style="2" bestFit="1" customWidth="1"/>
    <col min="2052" max="2052" width="44.7109375" style="2" bestFit="1" customWidth="1"/>
    <col min="2053" max="2053" width="10.42578125" style="2" customWidth="1"/>
    <col min="2054" max="2306" width="9.140625" style="2"/>
    <col min="2307" max="2307" width="39.28515625" style="2" bestFit="1" customWidth="1"/>
    <col min="2308" max="2308" width="44.7109375" style="2" bestFit="1" customWidth="1"/>
    <col min="2309" max="2309" width="10.42578125" style="2" customWidth="1"/>
    <col min="2310" max="2562" width="9.140625" style="2"/>
    <col min="2563" max="2563" width="39.28515625" style="2" bestFit="1" customWidth="1"/>
    <col min="2564" max="2564" width="44.7109375" style="2" bestFit="1" customWidth="1"/>
    <col min="2565" max="2565" width="10.42578125" style="2" customWidth="1"/>
    <col min="2566" max="2818" width="9.140625" style="2"/>
    <col min="2819" max="2819" width="39.28515625" style="2" bestFit="1" customWidth="1"/>
    <col min="2820" max="2820" width="44.7109375" style="2" bestFit="1" customWidth="1"/>
    <col min="2821" max="2821" width="10.42578125" style="2" customWidth="1"/>
    <col min="2822" max="3074" width="9.140625" style="2"/>
    <col min="3075" max="3075" width="39.28515625" style="2" bestFit="1" customWidth="1"/>
    <col min="3076" max="3076" width="44.7109375" style="2" bestFit="1" customWidth="1"/>
    <col min="3077" max="3077" width="10.42578125" style="2" customWidth="1"/>
    <col min="3078" max="3330" width="9.140625" style="2"/>
    <col min="3331" max="3331" width="39.28515625" style="2" bestFit="1" customWidth="1"/>
    <col min="3332" max="3332" width="44.7109375" style="2" bestFit="1" customWidth="1"/>
    <col min="3333" max="3333" width="10.42578125" style="2" customWidth="1"/>
    <col min="3334" max="3586" width="9.140625" style="2"/>
    <col min="3587" max="3587" width="39.28515625" style="2" bestFit="1" customWidth="1"/>
    <col min="3588" max="3588" width="44.7109375" style="2" bestFit="1" customWidth="1"/>
    <col min="3589" max="3589" width="10.42578125" style="2" customWidth="1"/>
    <col min="3590" max="3842" width="9.140625" style="2"/>
    <col min="3843" max="3843" width="39.28515625" style="2" bestFit="1" customWidth="1"/>
    <col min="3844" max="3844" width="44.7109375" style="2" bestFit="1" customWidth="1"/>
    <col min="3845" max="3845" width="10.42578125" style="2" customWidth="1"/>
    <col min="3846" max="4098" width="9.140625" style="2"/>
    <col min="4099" max="4099" width="39.28515625" style="2" bestFit="1" customWidth="1"/>
    <col min="4100" max="4100" width="44.7109375" style="2" bestFit="1" customWidth="1"/>
    <col min="4101" max="4101" width="10.42578125" style="2" customWidth="1"/>
    <col min="4102" max="4354" width="9.140625" style="2"/>
    <col min="4355" max="4355" width="39.28515625" style="2" bestFit="1" customWidth="1"/>
    <col min="4356" max="4356" width="44.7109375" style="2" bestFit="1" customWidth="1"/>
    <col min="4357" max="4357" width="10.42578125" style="2" customWidth="1"/>
    <col min="4358" max="4610" width="9.140625" style="2"/>
    <col min="4611" max="4611" width="39.28515625" style="2" bestFit="1" customWidth="1"/>
    <col min="4612" max="4612" width="44.7109375" style="2" bestFit="1" customWidth="1"/>
    <col min="4613" max="4613" width="10.42578125" style="2" customWidth="1"/>
    <col min="4614" max="4866" width="9.140625" style="2"/>
    <col min="4867" max="4867" width="39.28515625" style="2" bestFit="1" customWidth="1"/>
    <col min="4868" max="4868" width="44.7109375" style="2" bestFit="1" customWidth="1"/>
    <col min="4869" max="4869" width="10.42578125" style="2" customWidth="1"/>
    <col min="4870" max="5122" width="9.140625" style="2"/>
    <col min="5123" max="5123" width="39.28515625" style="2" bestFit="1" customWidth="1"/>
    <col min="5124" max="5124" width="44.7109375" style="2" bestFit="1" customWidth="1"/>
    <col min="5125" max="5125" width="10.42578125" style="2" customWidth="1"/>
    <col min="5126" max="5378" width="9.140625" style="2"/>
    <col min="5379" max="5379" width="39.28515625" style="2" bestFit="1" customWidth="1"/>
    <col min="5380" max="5380" width="44.7109375" style="2" bestFit="1" customWidth="1"/>
    <col min="5381" max="5381" width="10.42578125" style="2" customWidth="1"/>
    <col min="5382" max="5634" width="9.140625" style="2"/>
    <col min="5635" max="5635" width="39.28515625" style="2" bestFit="1" customWidth="1"/>
    <col min="5636" max="5636" width="44.7109375" style="2" bestFit="1" customWidth="1"/>
    <col min="5637" max="5637" width="10.42578125" style="2" customWidth="1"/>
    <col min="5638" max="5890" width="9.140625" style="2"/>
    <col min="5891" max="5891" width="39.28515625" style="2" bestFit="1" customWidth="1"/>
    <col min="5892" max="5892" width="44.7109375" style="2" bestFit="1" customWidth="1"/>
    <col min="5893" max="5893" width="10.42578125" style="2" customWidth="1"/>
    <col min="5894" max="6146" width="9.140625" style="2"/>
    <col min="6147" max="6147" width="39.28515625" style="2" bestFit="1" customWidth="1"/>
    <col min="6148" max="6148" width="44.7109375" style="2" bestFit="1" customWidth="1"/>
    <col min="6149" max="6149" width="10.42578125" style="2" customWidth="1"/>
    <col min="6150" max="6402" width="9.140625" style="2"/>
    <col min="6403" max="6403" width="39.28515625" style="2" bestFit="1" customWidth="1"/>
    <col min="6404" max="6404" width="44.7109375" style="2" bestFit="1" customWidth="1"/>
    <col min="6405" max="6405" width="10.42578125" style="2" customWidth="1"/>
    <col min="6406" max="6658" width="9.140625" style="2"/>
    <col min="6659" max="6659" width="39.28515625" style="2" bestFit="1" customWidth="1"/>
    <col min="6660" max="6660" width="44.7109375" style="2" bestFit="1" customWidth="1"/>
    <col min="6661" max="6661" width="10.42578125" style="2" customWidth="1"/>
    <col min="6662" max="6914" width="9.140625" style="2"/>
    <col min="6915" max="6915" width="39.28515625" style="2" bestFit="1" customWidth="1"/>
    <col min="6916" max="6916" width="44.7109375" style="2" bestFit="1" customWidth="1"/>
    <col min="6917" max="6917" width="10.42578125" style="2" customWidth="1"/>
    <col min="6918" max="7170" width="9.140625" style="2"/>
    <col min="7171" max="7171" width="39.28515625" style="2" bestFit="1" customWidth="1"/>
    <col min="7172" max="7172" width="44.7109375" style="2" bestFit="1" customWidth="1"/>
    <col min="7173" max="7173" width="10.42578125" style="2" customWidth="1"/>
    <col min="7174" max="7426" width="9.140625" style="2"/>
    <col min="7427" max="7427" width="39.28515625" style="2" bestFit="1" customWidth="1"/>
    <col min="7428" max="7428" width="44.7109375" style="2" bestFit="1" customWidth="1"/>
    <col min="7429" max="7429" width="10.42578125" style="2" customWidth="1"/>
    <col min="7430" max="7682" width="9.140625" style="2"/>
    <col min="7683" max="7683" width="39.28515625" style="2" bestFit="1" customWidth="1"/>
    <col min="7684" max="7684" width="44.7109375" style="2" bestFit="1" customWidth="1"/>
    <col min="7685" max="7685" width="10.42578125" style="2" customWidth="1"/>
    <col min="7686" max="7938" width="9.140625" style="2"/>
    <col min="7939" max="7939" width="39.28515625" style="2" bestFit="1" customWidth="1"/>
    <col min="7940" max="7940" width="44.7109375" style="2" bestFit="1" customWidth="1"/>
    <col min="7941" max="7941" width="10.42578125" style="2" customWidth="1"/>
    <col min="7942" max="8194" width="9.140625" style="2"/>
    <col min="8195" max="8195" width="39.28515625" style="2" bestFit="1" customWidth="1"/>
    <col min="8196" max="8196" width="44.7109375" style="2" bestFit="1" customWidth="1"/>
    <col min="8197" max="8197" width="10.42578125" style="2" customWidth="1"/>
    <col min="8198" max="8450" width="9.140625" style="2"/>
    <col min="8451" max="8451" width="39.28515625" style="2" bestFit="1" customWidth="1"/>
    <col min="8452" max="8452" width="44.7109375" style="2" bestFit="1" customWidth="1"/>
    <col min="8453" max="8453" width="10.42578125" style="2" customWidth="1"/>
    <col min="8454" max="8706" width="9.140625" style="2"/>
    <col min="8707" max="8707" width="39.28515625" style="2" bestFit="1" customWidth="1"/>
    <col min="8708" max="8708" width="44.7109375" style="2" bestFit="1" customWidth="1"/>
    <col min="8709" max="8709" width="10.42578125" style="2" customWidth="1"/>
    <col min="8710" max="8962" width="9.140625" style="2"/>
    <col min="8963" max="8963" width="39.28515625" style="2" bestFit="1" customWidth="1"/>
    <col min="8964" max="8964" width="44.7109375" style="2" bestFit="1" customWidth="1"/>
    <col min="8965" max="8965" width="10.42578125" style="2" customWidth="1"/>
    <col min="8966" max="9218" width="9.140625" style="2"/>
    <col min="9219" max="9219" width="39.28515625" style="2" bestFit="1" customWidth="1"/>
    <col min="9220" max="9220" width="44.7109375" style="2" bestFit="1" customWidth="1"/>
    <col min="9221" max="9221" width="10.42578125" style="2" customWidth="1"/>
    <col min="9222" max="9474" width="9.140625" style="2"/>
    <col min="9475" max="9475" width="39.28515625" style="2" bestFit="1" customWidth="1"/>
    <col min="9476" max="9476" width="44.7109375" style="2" bestFit="1" customWidth="1"/>
    <col min="9477" max="9477" width="10.42578125" style="2" customWidth="1"/>
    <col min="9478" max="9730" width="9.140625" style="2"/>
    <col min="9731" max="9731" width="39.28515625" style="2" bestFit="1" customWidth="1"/>
    <col min="9732" max="9732" width="44.7109375" style="2" bestFit="1" customWidth="1"/>
    <col min="9733" max="9733" width="10.42578125" style="2" customWidth="1"/>
    <col min="9734" max="9986" width="9.140625" style="2"/>
    <col min="9987" max="9987" width="39.28515625" style="2" bestFit="1" customWidth="1"/>
    <col min="9988" max="9988" width="44.7109375" style="2" bestFit="1" customWidth="1"/>
    <col min="9989" max="9989" width="10.42578125" style="2" customWidth="1"/>
    <col min="9990" max="10242" width="9.140625" style="2"/>
    <col min="10243" max="10243" width="39.28515625" style="2" bestFit="1" customWidth="1"/>
    <col min="10244" max="10244" width="44.7109375" style="2" bestFit="1" customWidth="1"/>
    <col min="10245" max="10245" width="10.42578125" style="2" customWidth="1"/>
    <col min="10246" max="10498" width="9.140625" style="2"/>
    <col min="10499" max="10499" width="39.28515625" style="2" bestFit="1" customWidth="1"/>
    <col min="10500" max="10500" width="44.7109375" style="2" bestFit="1" customWidth="1"/>
    <col min="10501" max="10501" width="10.42578125" style="2" customWidth="1"/>
    <col min="10502" max="10754" width="9.140625" style="2"/>
    <col min="10755" max="10755" width="39.28515625" style="2" bestFit="1" customWidth="1"/>
    <col min="10756" max="10756" width="44.7109375" style="2" bestFit="1" customWidth="1"/>
    <col min="10757" max="10757" width="10.42578125" style="2" customWidth="1"/>
    <col min="10758" max="11010" width="9.140625" style="2"/>
    <col min="11011" max="11011" width="39.28515625" style="2" bestFit="1" customWidth="1"/>
    <col min="11012" max="11012" width="44.7109375" style="2" bestFit="1" customWidth="1"/>
    <col min="11013" max="11013" width="10.42578125" style="2" customWidth="1"/>
    <col min="11014" max="11266" width="9.140625" style="2"/>
    <col min="11267" max="11267" width="39.28515625" style="2" bestFit="1" customWidth="1"/>
    <col min="11268" max="11268" width="44.7109375" style="2" bestFit="1" customWidth="1"/>
    <col min="11269" max="11269" width="10.42578125" style="2" customWidth="1"/>
    <col min="11270" max="11522" width="9.140625" style="2"/>
    <col min="11523" max="11523" width="39.28515625" style="2" bestFit="1" customWidth="1"/>
    <col min="11524" max="11524" width="44.7109375" style="2" bestFit="1" customWidth="1"/>
    <col min="11525" max="11525" width="10.42578125" style="2" customWidth="1"/>
    <col min="11526" max="11778" width="9.140625" style="2"/>
    <col min="11779" max="11779" width="39.28515625" style="2" bestFit="1" customWidth="1"/>
    <col min="11780" max="11780" width="44.7109375" style="2" bestFit="1" customWidth="1"/>
    <col min="11781" max="11781" width="10.42578125" style="2" customWidth="1"/>
    <col min="11782" max="12034" width="9.140625" style="2"/>
    <col min="12035" max="12035" width="39.28515625" style="2" bestFit="1" customWidth="1"/>
    <col min="12036" max="12036" width="44.7109375" style="2" bestFit="1" customWidth="1"/>
    <col min="12037" max="12037" width="10.42578125" style="2" customWidth="1"/>
    <col min="12038" max="12290" width="9.140625" style="2"/>
    <col min="12291" max="12291" width="39.28515625" style="2" bestFit="1" customWidth="1"/>
    <col min="12292" max="12292" width="44.7109375" style="2" bestFit="1" customWidth="1"/>
    <col min="12293" max="12293" width="10.42578125" style="2" customWidth="1"/>
    <col min="12294" max="12546" width="9.140625" style="2"/>
    <col min="12547" max="12547" width="39.28515625" style="2" bestFit="1" customWidth="1"/>
    <col min="12548" max="12548" width="44.7109375" style="2" bestFit="1" customWidth="1"/>
    <col min="12549" max="12549" width="10.42578125" style="2" customWidth="1"/>
    <col min="12550" max="12802" width="9.140625" style="2"/>
    <col min="12803" max="12803" width="39.28515625" style="2" bestFit="1" customWidth="1"/>
    <col min="12804" max="12804" width="44.7109375" style="2" bestFit="1" customWidth="1"/>
    <col min="12805" max="12805" width="10.42578125" style="2" customWidth="1"/>
    <col min="12806" max="13058" width="9.140625" style="2"/>
    <col min="13059" max="13059" width="39.28515625" style="2" bestFit="1" customWidth="1"/>
    <col min="13060" max="13060" width="44.7109375" style="2" bestFit="1" customWidth="1"/>
    <col min="13061" max="13061" width="10.42578125" style="2" customWidth="1"/>
    <col min="13062" max="13314" width="9.140625" style="2"/>
    <col min="13315" max="13315" width="39.28515625" style="2" bestFit="1" customWidth="1"/>
    <col min="13316" max="13316" width="44.7109375" style="2" bestFit="1" customWidth="1"/>
    <col min="13317" max="13317" width="10.42578125" style="2" customWidth="1"/>
    <col min="13318" max="13570" width="9.140625" style="2"/>
    <col min="13571" max="13571" width="39.28515625" style="2" bestFit="1" customWidth="1"/>
    <col min="13572" max="13572" width="44.7109375" style="2" bestFit="1" customWidth="1"/>
    <col min="13573" max="13573" width="10.42578125" style="2" customWidth="1"/>
    <col min="13574" max="13826" width="9.140625" style="2"/>
    <col min="13827" max="13827" width="39.28515625" style="2" bestFit="1" customWidth="1"/>
    <col min="13828" max="13828" width="44.7109375" style="2" bestFit="1" customWidth="1"/>
    <col min="13829" max="13829" width="10.42578125" style="2" customWidth="1"/>
    <col min="13830" max="14082" width="9.140625" style="2"/>
    <col min="14083" max="14083" width="39.28515625" style="2" bestFit="1" customWidth="1"/>
    <col min="14084" max="14084" width="44.7109375" style="2" bestFit="1" customWidth="1"/>
    <col min="14085" max="14085" width="10.42578125" style="2" customWidth="1"/>
    <col min="14086" max="14338" width="9.140625" style="2"/>
    <col min="14339" max="14339" width="39.28515625" style="2" bestFit="1" customWidth="1"/>
    <col min="14340" max="14340" width="44.7109375" style="2" bestFit="1" customWidth="1"/>
    <col min="14341" max="14341" width="10.42578125" style="2" customWidth="1"/>
    <col min="14342" max="14594" width="9.140625" style="2"/>
    <col min="14595" max="14595" width="39.28515625" style="2" bestFit="1" customWidth="1"/>
    <col min="14596" max="14596" width="44.7109375" style="2" bestFit="1" customWidth="1"/>
    <col min="14597" max="14597" width="10.42578125" style="2" customWidth="1"/>
    <col min="14598" max="14850" width="9.140625" style="2"/>
    <col min="14851" max="14851" width="39.28515625" style="2" bestFit="1" customWidth="1"/>
    <col min="14852" max="14852" width="44.7109375" style="2" bestFit="1" customWidth="1"/>
    <col min="14853" max="14853" width="10.42578125" style="2" customWidth="1"/>
    <col min="14854" max="15106" width="9.140625" style="2"/>
    <col min="15107" max="15107" width="39.28515625" style="2" bestFit="1" customWidth="1"/>
    <col min="15108" max="15108" width="44.7109375" style="2" bestFit="1" customWidth="1"/>
    <col min="15109" max="15109" width="10.42578125" style="2" customWidth="1"/>
    <col min="15110" max="15362" width="9.140625" style="2"/>
    <col min="15363" max="15363" width="39.28515625" style="2" bestFit="1" customWidth="1"/>
    <col min="15364" max="15364" width="44.7109375" style="2" bestFit="1" customWidth="1"/>
    <col min="15365" max="15365" width="10.42578125" style="2" customWidth="1"/>
    <col min="15366" max="15618" width="9.140625" style="2"/>
    <col min="15619" max="15619" width="39.28515625" style="2" bestFit="1" customWidth="1"/>
    <col min="15620" max="15620" width="44.7109375" style="2" bestFit="1" customWidth="1"/>
    <col min="15621" max="15621" width="10.42578125" style="2" customWidth="1"/>
    <col min="15622" max="15874" width="9.140625" style="2"/>
    <col min="15875" max="15875" width="39.28515625" style="2" bestFit="1" customWidth="1"/>
    <col min="15876" max="15876" width="44.7109375" style="2" bestFit="1" customWidth="1"/>
    <col min="15877" max="15877" width="10.42578125" style="2" customWidth="1"/>
    <col min="15878" max="16130" width="9.140625" style="2"/>
    <col min="16131" max="16131" width="39.28515625" style="2" bestFit="1" customWidth="1"/>
    <col min="16132" max="16132" width="44.7109375" style="2" bestFit="1" customWidth="1"/>
    <col min="16133" max="16133" width="10.42578125" style="2" customWidth="1"/>
    <col min="16134" max="16380" width="9.140625" style="2"/>
    <col min="16381" max="16384" width="9.140625" style="2" customWidth="1"/>
  </cols>
  <sheetData>
    <row r="1" spans="1:23" x14ac:dyDescent="0.25">
      <c r="A1" s="317" t="s">
        <v>224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/>
    </row>
    <row r="2" spans="1:23" s="9" customFormat="1" ht="45.75" thickBot="1" x14ac:dyDescent="0.3">
      <c r="A2" s="320" t="s">
        <v>148</v>
      </c>
      <c r="B2" s="321"/>
      <c r="C2" s="62" t="s">
        <v>149</v>
      </c>
      <c r="D2" s="62" t="s">
        <v>151</v>
      </c>
      <c r="E2" s="63" t="s">
        <v>152</v>
      </c>
      <c r="F2" s="62" t="s">
        <v>153</v>
      </c>
      <c r="G2" s="62" t="s">
        <v>154</v>
      </c>
      <c r="H2" s="63" t="s">
        <v>155</v>
      </c>
      <c r="I2" s="63" t="s">
        <v>156</v>
      </c>
      <c r="J2" s="63" t="s">
        <v>157</v>
      </c>
      <c r="K2" s="87" t="s">
        <v>134</v>
      </c>
      <c r="L2" s="88" t="s">
        <v>135</v>
      </c>
      <c r="M2" s="88" t="s">
        <v>136</v>
      </c>
      <c r="N2" s="89" t="s">
        <v>137</v>
      </c>
      <c r="P2" s="13" t="s">
        <v>169</v>
      </c>
      <c r="Q2" s="14" t="s">
        <v>164</v>
      </c>
      <c r="R2" s="14" t="s">
        <v>166</v>
      </c>
      <c r="S2" s="14" t="s">
        <v>165</v>
      </c>
      <c r="T2" s="14" t="s">
        <v>167</v>
      </c>
      <c r="U2" s="14" t="s">
        <v>168</v>
      </c>
    </row>
    <row r="3" spans="1:23" s="5" customFormat="1" ht="15" customHeight="1" x14ac:dyDescent="0.25">
      <c r="A3" s="329" t="s">
        <v>56</v>
      </c>
      <c r="B3" s="67" t="s">
        <v>57</v>
      </c>
      <c r="C3" s="68" t="s">
        <v>150</v>
      </c>
      <c r="D3" s="69">
        <v>0.85</v>
      </c>
      <c r="E3" s="70">
        <f>(I3/F3)*D3</f>
        <v>0.21249999999999999</v>
      </c>
      <c r="F3" s="71">
        <v>5</v>
      </c>
      <c r="G3" s="69">
        <v>0.2</v>
      </c>
      <c r="H3" s="72">
        <f>G3*F3</f>
        <v>1</v>
      </c>
      <c r="I3" s="73">
        <f t="shared" ref="I3:I8" si="0">U3</f>
        <v>1.25</v>
      </c>
      <c r="J3" s="71">
        <f>G3*I3</f>
        <v>0.25</v>
      </c>
      <c r="K3" s="71"/>
      <c r="L3" s="45" t="s">
        <v>131</v>
      </c>
      <c r="M3" s="45"/>
      <c r="N3" s="45"/>
      <c r="P3" s="7" t="s">
        <v>57</v>
      </c>
      <c r="Q3" s="8">
        <v>40</v>
      </c>
      <c r="R3" s="8">
        <v>10</v>
      </c>
      <c r="S3" s="8">
        <v>15</v>
      </c>
      <c r="T3" s="18">
        <f>R3/Q3</f>
        <v>0.25</v>
      </c>
      <c r="U3" s="19">
        <f>T3*5</f>
        <v>1.25</v>
      </c>
    </row>
    <row r="4" spans="1:23" s="5" customFormat="1" x14ac:dyDescent="0.25">
      <c r="A4" s="329"/>
      <c r="B4" s="74" t="s">
        <v>58</v>
      </c>
      <c r="C4" s="75" t="s">
        <v>150</v>
      </c>
      <c r="D4" s="76">
        <v>0.85</v>
      </c>
      <c r="E4" s="77">
        <f t="shared" ref="E4:E8" si="1">(I4/F4)*D4</f>
        <v>0.21249999999999999</v>
      </c>
      <c r="F4" s="78">
        <v>5</v>
      </c>
      <c r="G4" s="76">
        <v>0.2</v>
      </c>
      <c r="H4" s="79">
        <f t="shared" ref="H4:H8" si="2">G4*F4</f>
        <v>1</v>
      </c>
      <c r="I4" s="80">
        <f t="shared" si="0"/>
        <v>1.25</v>
      </c>
      <c r="J4" s="78">
        <f t="shared" ref="J4:J8" si="3">G4*I4</f>
        <v>0.25</v>
      </c>
      <c r="K4" s="78"/>
      <c r="L4" s="50" t="s">
        <v>131</v>
      </c>
      <c r="M4" s="50"/>
      <c r="N4" s="50"/>
      <c r="P4" s="7" t="s">
        <v>58</v>
      </c>
      <c r="Q4" s="8">
        <v>40</v>
      </c>
      <c r="R4" s="8">
        <v>10</v>
      </c>
      <c r="S4" s="8">
        <v>15</v>
      </c>
      <c r="T4" s="18">
        <f t="shared" ref="T4:T6" si="4">R4/Q4</f>
        <v>0.25</v>
      </c>
      <c r="U4" s="19">
        <f t="shared" ref="U4:U8" si="5">T4*5</f>
        <v>1.25</v>
      </c>
    </row>
    <row r="5" spans="1:23" s="5" customFormat="1" x14ac:dyDescent="0.25">
      <c r="A5" s="329"/>
      <c r="B5" s="74" t="s">
        <v>59</v>
      </c>
      <c r="C5" s="75" t="s">
        <v>150</v>
      </c>
      <c r="D5" s="76">
        <v>0.8</v>
      </c>
      <c r="E5" s="77">
        <f t="shared" si="1"/>
        <v>0.2</v>
      </c>
      <c r="F5" s="78">
        <v>5</v>
      </c>
      <c r="G5" s="76">
        <v>0.15</v>
      </c>
      <c r="H5" s="79">
        <f t="shared" si="2"/>
        <v>0.75</v>
      </c>
      <c r="I5" s="80">
        <f t="shared" si="0"/>
        <v>1.25</v>
      </c>
      <c r="J5" s="78">
        <f t="shared" si="3"/>
        <v>0.1875</v>
      </c>
      <c r="K5" s="78"/>
      <c r="L5" s="50"/>
      <c r="M5" s="50"/>
      <c r="N5" s="50"/>
      <c r="P5" s="7" t="s">
        <v>59</v>
      </c>
      <c r="Q5" s="8">
        <v>40</v>
      </c>
      <c r="R5" s="8">
        <v>10</v>
      </c>
      <c r="S5" s="8">
        <v>15</v>
      </c>
      <c r="T5" s="18">
        <f t="shared" si="4"/>
        <v>0.25</v>
      </c>
      <c r="U5" s="19">
        <f t="shared" si="5"/>
        <v>1.25</v>
      </c>
    </row>
    <row r="6" spans="1:23" s="5" customFormat="1" x14ac:dyDescent="0.25">
      <c r="A6" s="329"/>
      <c r="B6" s="74" t="s">
        <v>60</v>
      </c>
      <c r="C6" s="75" t="s">
        <v>150</v>
      </c>
      <c r="D6" s="76">
        <v>0.85</v>
      </c>
      <c r="E6" s="77">
        <f t="shared" si="1"/>
        <v>0.21249999999999999</v>
      </c>
      <c r="F6" s="78">
        <v>5</v>
      </c>
      <c r="G6" s="76">
        <v>0.15</v>
      </c>
      <c r="H6" s="79">
        <f t="shared" si="2"/>
        <v>0.75</v>
      </c>
      <c r="I6" s="80">
        <f t="shared" si="0"/>
        <v>1.25</v>
      </c>
      <c r="J6" s="78">
        <f t="shared" si="3"/>
        <v>0.1875</v>
      </c>
      <c r="K6" s="78"/>
      <c r="L6" s="50"/>
      <c r="M6" s="50"/>
      <c r="N6" s="50"/>
      <c r="P6" s="7" t="s">
        <v>60</v>
      </c>
      <c r="Q6" s="8">
        <v>40</v>
      </c>
      <c r="R6" s="8">
        <v>10</v>
      </c>
      <c r="S6" s="8">
        <v>15</v>
      </c>
      <c r="T6" s="18">
        <f t="shared" si="4"/>
        <v>0.25</v>
      </c>
      <c r="U6" s="19">
        <f t="shared" si="5"/>
        <v>1.25</v>
      </c>
    </row>
    <row r="7" spans="1:23" s="5" customFormat="1" x14ac:dyDescent="0.25">
      <c r="A7" s="329"/>
      <c r="B7" s="74" t="s">
        <v>61</v>
      </c>
      <c r="C7" s="75" t="s">
        <v>150</v>
      </c>
      <c r="D7" s="76">
        <v>0.85</v>
      </c>
      <c r="E7" s="77">
        <f t="shared" si="1"/>
        <v>0.85</v>
      </c>
      <c r="F7" s="78">
        <v>5</v>
      </c>
      <c r="G7" s="76">
        <v>0.15</v>
      </c>
      <c r="H7" s="79">
        <f t="shared" si="2"/>
        <v>0.75</v>
      </c>
      <c r="I7" s="80">
        <f t="shared" si="0"/>
        <v>5</v>
      </c>
      <c r="J7" s="78">
        <f t="shared" si="3"/>
        <v>0.75</v>
      </c>
      <c r="K7" s="78"/>
      <c r="L7" s="50"/>
      <c r="M7" s="50"/>
      <c r="N7" s="50"/>
      <c r="P7" s="7" t="s">
        <v>61</v>
      </c>
      <c r="Q7" s="8">
        <v>40</v>
      </c>
      <c r="R7" s="8">
        <v>10</v>
      </c>
      <c r="S7" s="8">
        <v>15</v>
      </c>
      <c r="T7" s="18">
        <v>1</v>
      </c>
      <c r="U7" s="19">
        <f t="shared" si="5"/>
        <v>5</v>
      </c>
    </row>
    <row r="8" spans="1:23" s="5" customFormat="1" x14ac:dyDescent="0.25">
      <c r="A8" s="329"/>
      <c r="B8" s="74" t="s">
        <v>62</v>
      </c>
      <c r="C8" s="75" t="s">
        <v>150</v>
      </c>
      <c r="D8" s="76">
        <v>0.85</v>
      </c>
      <c r="E8" s="77">
        <f t="shared" si="1"/>
        <v>0.85</v>
      </c>
      <c r="F8" s="78">
        <v>5</v>
      </c>
      <c r="G8" s="76">
        <v>0.15</v>
      </c>
      <c r="H8" s="79">
        <f t="shared" si="2"/>
        <v>0.75</v>
      </c>
      <c r="I8" s="80">
        <f t="shared" si="0"/>
        <v>5</v>
      </c>
      <c r="J8" s="78">
        <f t="shared" si="3"/>
        <v>0.75</v>
      </c>
      <c r="K8" s="78"/>
      <c r="L8" s="50"/>
      <c r="M8" s="50"/>
      <c r="N8" s="50"/>
      <c r="P8" s="7" t="s">
        <v>62</v>
      </c>
      <c r="Q8" s="8">
        <v>40</v>
      </c>
      <c r="R8" s="8">
        <v>10</v>
      </c>
      <c r="S8" s="8">
        <v>15</v>
      </c>
      <c r="T8" s="18">
        <v>1</v>
      </c>
      <c r="U8" s="19">
        <f t="shared" si="5"/>
        <v>5</v>
      </c>
    </row>
    <row r="9" spans="1:23" x14ac:dyDescent="0.25">
      <c r="A9" s="330" t="s">
        <v>158</v>
      </c>
      <c r="B9" s="330"/>
      <c r="C9" s="90">
        <f>SUM(H3:H8)</f>
        <v>5</v>
      </c>
      <c r="D9" s="83"/>
      <c r="E9" s="83"/>
      <c r="F9" s="83"/>
      <c r="G9" s="84"/>
      <c r="H9" s="83"/>
      <c r="I9" s="83"/>
      <c r="J9" s="83"/>
      <c r="K9" s="85"/>
      <c r="L9" s="85"/>
      <c r="M9" s="85"/>
      <c r="N9" s="85"/>
    </row>
    <row r="10" spans="1:23" x14ac:dyDescent="0.25">
      <c r="A10" s="330" t="s">
        <v>159</v>
      </c>
      <c r="B10" s="330"/>
      <c r="C10" s="91">
        <f>SUM(J3:J8)</f>
        <v>2.375</v>
      </c>
      <c r="D10" s="83"/>
      <c r="E10" s="83"/>
      <c r="F10" s="83"/>
      <c r="G10" s="83"/>
      <c r="H10" s="83"/>
      <c r="I10" s="83"/>
      <c r="J10" s="83"/>
      <c r="K10" s="85"/>
      <c r="L10" s="85"/>
      <c r="M10" s="85"/>
      <c r="N10" s="85"/>
    </row>
    <row r="11" spans="1:23" x14ac:dyDescent="0.25">
      <c r="A11" s="322" t="s">
        <v>190</v>
      </c>
      <c r="B11" s="322"/>
      <c r="C11" s="92">
        <f>C10/C9</f>
        <v>0.47499999999999998</v>
      </c>
      <c r="D11" s="83"/>
      <c r="E11" s="83"/>
      <c r="F11" s="83"/>
      <c r="G11" s="83"/>
      <c r="H11" s="83"/>
      <c r="I11" s="83"/>
      <c r="J11" s="83"/>
      <c r="K11" s="85"/>
      <c r="L11" s="85"/>
      <c r="M11" s="85"/>
      <c r="N11" s="85"/>
    </row>
    <row r="12" spans="1:23" x14ac:dyDescent="0.25">
      <c r="A12" s="86"/>
      <c r="B12" s="86"/>
      <c r="C12" s="86"/>
      <c r="D12" s="83"/>
      <c r="E12" s="83"/>
      <c r="F12" s="83"/>
      <c r="G12" s="83"/>
      <c r="H12" s="83"/>
      <c r="I12" s="83"/>
      <c r="J12" s="83"/>
      <c r="K12" s="85"/>
      <c r="L12" s="85"/>
      <c r="M12" s="85"/>
      <c r="N12" s="85"/>
    </row>
    <row r="13" spans="1:23" x14ac:dyDescent="0.25">
      <c r="A13" s="315" t="s">
        <v>284</v>
      </c>
      <c r="B13" s="316"/>
      <c r="C13" s="111" t="s">
        <v>280</v>
      </c>
      <c r="D13" s="331" t="s">
        <v>258</v>
      </c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332"/>
    </row>
    <row r="14" spans="1:23" x14ac:dyDescent="0.25">
      <c r="A14" s="303" t="s">
        <v>285</v>
      </c>
      <c r="B14" s="304"/>
      <c r="C14" s="230" t="s">
        <v>281</v>
      </c>
      <c r="D14" s="84" t="s">
        <v>255</v>
      </c>
      <c r="E14" s="83"/>
      <c r="F14" s="83"/>
      <c r="G14" s="83"/>
      <c r="H14" s="83"/>
      <c r="I14" s="83"/>
      <c r="J14" s="83"/>
      <c r="K14" s="85"/>
      <c r="L14" s="85"/>
      <c r="M14" s="85"/>
      <c r="N14" s="85"/>
    </row>
    <row r="15" spans="1:23" x14ac:dyDescent="0.25">
      <c r="A15" s="312" t="s">
        <v>286</v>
      </c>
      <c r="B15" s="313"/>
      <c r="C15" s="224" t="s">
        <v>282</v>
      </c>
      <c r="D15" s="84"/>
      <c r="E15" s="83"/>
      <c r="F15" s="83"/>
      <c r="G15" s="83"/>
      <c r="H15" s="83"/>
      <c r="I15" s="83"/>
      <c r="J15" s="83"/>
      <c r="K15" s="85"/>
      <c r="L15" s="85"/>
      <c r="M15" s="85"/>
      <c r="N15" s="85"/>
    </row>
    <row r="16" spans="1:23" ht="15.75" x14ac:dyDescent="0.25">
      <c r="B16" s="229" t="s">
        <v>283</v>
      </c>
    </row>
    <row r="18" spans="1:21" ht="15.75" thickBot="1" x14ac:dyDescent="0.3"/>
    <row r="19" spans="1:21" x14ac:dyDescent="0.25">
      <c r="A19" s="305" t="s">
        <v>225</v>
      </c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7"/>
    </row>
    <row r="20" spans="1:21" s="9" customFormat="1" ht="45.75" thickBot="1" x14ac:dyDescent="0.3">
      <c r="A20" s="308" t="s">
        <v>148</v>
      </c>
      <c r="B20" s="309"/>
      <c r="C20" s="112" t="s">
        <v>149</v>
      </c>
      <c r="D20" s="112" t="s">
        <v>151</v>
      </c>
      <c r="E20" s="113" t="s">
        <v>152</v>
      </c>
      <c r="F20" s="112" t="s">
        <v>153</v>
      </c>
      <c r="G20" s="112" t="s">
        <v>154</v>
      </c>
      <c r="H20" s="113" t="s">
        <v>155</v>
      </c>
      <c r="I20" s="113" t="s">
        <v>156</v>
      </c>
      <c r="J20" s="113" t="s">
        <v>157</v>
      </c>
      <c r="K20" s="153" t="s">
        <v>134</v>
      </c>
      <c r="L20" s="154" t="s">
        <v>135</v>
      </c>
      <c r="M20" s="154" t="s">
        <v>136</v>
      </c>
      <c r="N20" s="155" t="s">
        <v>137</v>
      </c>
      <c r="P20" s="13" t="s">
        <v>169</v>
      </c>
      <c r="Q20" s="14" t="s">
        <v>164</v>
      </c>
      <c r="R20" s="14" t="s">
        <v>166</v>
      </c>
      <c r="S20" s="14" t="s">
        <v>165</v>
      </c>
      <c r="T20" s="14" t="s">
        <v>167</v>
      </c>
      <c r="U20" s="14" t="s">
        <v>168</v>
      </c>
    </row>
    <row r="21" spans="1:21" ht="15" customHeight="1" x14ac:dyDescent="0.25">
      <c r="A21" s="328" t="s">
        <v>56</v>
      </c>
      <c r="B21" s="117" t="s">
        <v>57</v>
      </c>
      <c r="C21" s="118" t="s">
        <v>150</v>
      </c>
      <c r="D21" s="119">
        <v>0.9</v>
      </c>
      <c r="E21" s="120">
        <f>(I21/F21)*D21</f>
        <v>0.22500000000000001</v>
      </c>
      <c r="F21" s="121">
        <v>5</v>
      </c>
      <c r="G21" s="119">
        <v>0.2</v>
      </c>
      <c r="H21" s="122">
        <f>G21*F21</f>
        <v>1</v>
      </c>
      <c r="I21" s="123">
        <f t="shared" ref="I21:I26" si="6">U21</f>
        <v>1.25</v>
      </c>
      <c r="J21" s="121">
        <f>G21*I21</f>
        <v>0.25</v>
      </c>
      <c r="K21" s="121"/>
      <c r="L21" s="124" t="s">
        <v>131</v>
      </c>
      <c r="M21" s="124"/>
      <c r="N21" s="124"/>
      <c r="P21" s="1" t="s">
        <v>57</v>
      </c>
      <c r="Q21" s="6">
        <v>40</v>
      </c>
      <c r="R21" s="6">
        <v>10</v>
      </c>
      <c r="S21" s="6">
        <v>15</v>
      </c>
      <c r="T21" s="18">
        <f>R21/Q21</f>
        <v>0.25</v>
      </c>
      <c r="U21" s="20">
        <f>T21*5</f>
        <v>1.25</v>
      </c>
    </row>
    <row r="22" spans="1:21" x14ac:dyDescent="0.25">
      <c r="A22" s="328"/>
      <c r="B22" s="125" t="s">
        <v>58</v>
      </c>
      <c r="C22" s="126" t="s">
        <v>150</v>
      </c>
      <c r="D22" s="127">
        <v>0.9</v>
      </c>
      <c r="E22" s="128">
        <f t="shared" ref="E22:E26" si="7">(I22/F22)*D22</f>
        <v>0.22500000000000001</v>
      </c>
      <c r="F22" s="129">
        <v>5</v>
      </c>
      <c r="G22" s="127">
        <v>0.2</v>
      </c>
      <c r="H22" s="130">
        <f t="shared" ref="H22:H26" si="8">G22*F22</f>
        <v>1</v>
      </c>
      <c r="I22" s="131">
        <f t="shared" si="6"/>
        <v>1.25</v>
      </c>
      <c r="J22" s="129">
        <f t="shared" ref="J22:J26" si="9">G22*I22</f>
        <v>0.25</v>
      </c>
      <c r="K22" s="129"/>
      <c r="L22" s="132" t="s">
        <v>131</v>
      </c>
      <c r="M22" s="132"/>
      <c r="N22" s="132"/>
      <c r="P22" s="1" t="s">
        <v>58</v>
      </c>
      <c r="Q22" s="6">
        <v>40</v>
      </c>
      <c r="R22" s="6">
        <v>10</v>
      </c>
      <c r="S22" s="6">
        <v>15</v>
      </c>
      <c r="T22" s="18">
        <f t="shared" ref="T22:T26" si="10">R22/Q22</f>
        <v>0.25</v>
      </c>
      <c r="U22" s="20">
        <f t="shared" ref="U22:U26" si="11">T22*5</f>
        <v>1.25</v>
      </c>
    </row>
    <row r="23" spans="1:21" x14ac:dyDescent="0.25">
      <c r="A23" s="328"/>
      <c r="B23" s="125" t="s">
        <v>59</v>
      </c>
      <c r="C23" s="126" t="s">
        <v>150</v>
      </c>
      <c r="D23" s="127">
        <v>0.9</v>
      </c>
      <c r="E23" s="128">
        <f t="shared" si="7"/>
        <v>0.22500000000000001</v>
      </c>
      <c r="F23" s="129">
        <v>5</v>
      </c>
      <c r="G23" s="127">
        <v>0.15</v>
      </c>
      <c r="H23" s="130">
        <f t="shared" si="8"/>
        <v>0.75</v>
      </c>
      <c r="I23" s="131">
        <f t="shared" si="6"/>
        <v>1.25</v>
      </c>
      <c r="J23" s="129">
        <f t="shared" si="9"/>
        <v>0.1875</v>
      </c>
      <c r="K23" s="129"/>
      <c r="L23" s="132" t="s">
        <v>131</v>
      </c>
      <c r="M23" s="132"/>
      <c r="N23" s="132"/>
      <c r="P23" s="1" t="s">
        <v>59</v>
      </c>
      <c r="Q23" s="6">
        <v>40</v>
      </c>
      <c r="R23" s="6">
        <v>10</v>
      </c>
      <c r="S23" s="6">
        <v>15</v>
      </c>
      <c r="T23" s="18">
        <f t="shared" si="10"/>
        <v>0.25</v>
      </c>
      <c r="U23" s="20">
        <f t="shared" si="11"/>
        <v>1.25</v>
      </c>
    </row>
    <row r="24" spans="1:21" x14ac:dyDescent="0.25">
      <c r="A24" s="328"/>
      <c r="B24" s="125" t="s">
        <v>60</v>
      </c>
      <c r="C24" s="126" t="s">
        <v>150</v>
      </c>
      <c r="D24" s="127">
        <v>0.85</v>
      </c>
      <c r="E24" s="128">
        <f t="shared" si="7"/>
        <v>0.21249999999999999</v>
      </c>
      <c r="F24" s="129">
        <v>5</v>
      </c>
      <c r="G24" s="127">
        <v>0.15</v>
      </c>
      <c r="H24" s="130">
        <f t="shared" si="8"/>
        <v>0.75</v>
      </c>
      <c r="I24" s="131">
        <f t="shared" si="6"/>
        <v>1.25</v>
      </c>
      <c r="J24" s="129">
        <f t="shared" si="9"/>
        <v>0.1875</v>
      </c>
      <c r="K24" s="129"/>
      <c r="L24" s="132"/>
      <c r="M24" s="132" t="s">
        <v>132</v>
      </c>
      <c r="N24" s="132"/>
      <c r="P24" s="1" t="s">
        <v>60</v>
      </c>
      <c r="Q24" s="6">
        <v>40</v>
      </c>
      <c r="R24" s="6">
        <v>10</v>
      </c>
      <c r="S24" s="6">
        <v>15</v>
      </c>
      <c r="T24" s="18">
        <f t="shared" si="10"/>
        <v>0.25</v>
      </c>
      <c r="U24" s="20">
        <f t="shared" si="11"/>
        <v>1.25</v>
      </c>
    </row>
    <row r="25" spans="1:21" x14ac:dyDescent="0.25">
      <c r="A25" s="328"/>
      <c r="B25" s="125" t="s">
        <v>61</v>
      </c>
      <c r="C25" s="126" t="s">
        <v>150</v>
      </c>
      <c r="D25" s="127">
        <v>0.9</v>
      </c>
      <c r="E25" s="128">
        <f t="shared" si="7"/>
        <v>0.22500000000000001</v>
      </c>
      <c r="F25" s="129">
        <v>5</v>
      </c>
      <c r="G25" s="127">
        <v>0.15</v>
      </c>
      <c r="H25" s="130">
        <f t="shared" si="8"/>
        <v>0.75</v>
      </c>
      <c r="I25" s="131">
        <f t="shared" si="6"/>
        <v>1.25</v>
      </c>
      <c r="J25" s="129">
        <f t="shared" si="9"/>
        <v>0.1875</v>
      </c>
      <c r="K25" s="129"/>
      <c r="L25" s="132" t="s">
        <v>131</v>
      </c>
      <c r="M25" s="132"/>
      <c r="N25" s="132"/>
      <c r="P25" s="1" t="s">
        <v>61</v>
      </c>
      <c r="Q25" s="6">
        <v>40</v>
      </c>
      <c r="R25" s="6">
        <v>10</v>
      </c>
      <c r="S25" s="6">
        <v>15</v>
      </c>
      <c r="T25" s="18">
        <f t="shared" si="10"/>
        <v>0.25</v>
      </c>
      <c r="U25" s="20">
        <f t="shared" si="11"/>
        <v>1.25</v>
      </c>
    </row>
    <row r="26" spans="1:21" x14ac:dyDescent="0.25">
      <c r="A26" s="328"/>
      <c r="B26" s="125" t="s">
        <v>62</v>
      </c>
      <c r="C26" s="126" t="s">
        <v>150</v>
      </c>
      <c r="D26" s="127">
        <v>0.9</v>
      </c>
      <c r="E26" s="128">
        <f t="shared" si="7"/>
        <v>0.22500000000000001</v>
      </c>
      <c r="F26" s="129">
        <v>5</v>
      </c>
      <c r="G26" s="127">
        <v>0.15</v>
      </c>
      <c r="H26" s="130">
        <f t="shared" si="8"/>
        <v>0.75</v>
      </c>
      <c r="I26" s="131">
        <f t="shared" si="6"/>
        <v>1.25</v>
      </c>
      <c r="J26" s="129">
        <f t="shared" si="9"/>
        <v>0.1875</v>
      </c>
      <c r="K26" s="129"/>
      <c r="L26" s="132" t="s">
        <v>131</v>
      </c>
      <c r="M26" s="132"/>
      <c r="N26" s="132"/>
      <c r="P26" s="1" t="s">
        <v>62</v>
      </c>
      <c r="Q26" s="6">
        <v>40</v>
      </c>
      <c r="R26" s="6">
        <v>10</v>
      </c>
      <c r="S26" s="6">
        <v>15</v>
      </c>
      <c r="T26" s="18">
        <f t="shared" si="10"/>
        <v>0.25</v>
      </c>
      <c r="U26" s="20">
        <f t="shared" si="11"/>
        <v>1.25</v>
      </c>
    </row>
    <row r="27" spans="1:21" x14ac:dyDescent="0.25">
      <c r="A27" s="327" t="s">
        <v>158</v>
      </c>
      <c r="B27" s="327"/>
      <c r="C27" s="169">
        <f>SUM(H21:H26)</f>
        <v>5</v>
      </c>
      <c r="D27" s="134"/>
      <c r="E27" s="134"/>
      <c r="F27" s="134"/>
      <c r="G27" s="135"/>
      <c r="H27" s="134"/>
      <c r="I27" s="134"/>
      <c r="J27" s="134"/>
      <c r="K27" s="136"/>
      <c r="L27" s="136"/>
      <c r="M27" s="136"/>
      <c r="N27" s="136"/>
    </row>
    <row r="28" spans="1:21" x14ac:dyDescent="0.25">
      <c r="A28" s="327" t="s">
        <v>159</v>
      </c>
      <c r="B28" s="327"/>
      <c r="C28" s="170">
        <f>SUM(J21:J26)</f>
        <v>1.25</v>
      </c>
      <c r="D28" s="134"/>
      <c r="E28" s="134"/>
      <c r="F28" s="134"/>
      <c r="G28" s="134"/>
      <c r="H28" s="134"/>
      <c r="I28" s="134"/>
      <c r="J28" s="134"/>
      <c r="K28" s="136"/>
      <c r="L28" s="136"/>
      <c r="M28" s="136"/>
      <c r="N28" s="136"/>
    </row>
    <row r="29" spans="1:21" x14ac:dyDescent="0.25">
      <c r="A29" s="300" t="s">
        <v>190</v>
      </c>
      <c r="B29" s="300"/>
      <c r="C29" s="171">
        <f>C28/C27</f>
        <v>0.25</v>
      </c>
      <c r="D29" s="134"/>
      <c r="E29" s="134"/>
      <c r="F29" s="134"/>
      <c r="G29" s="134"/>
      <c r="H29" s="134"/>
      <c r="I29" s="134"/>
      <c r="J29" s="134"/>
      <c r="K29" s="136"/>
      <c r="L29" s="136"/>
      <c r="M29" s="136"/>
      <c r="N29" s="136"/>
    </row>
    <row r="30" spans="1:21" x14ac:dyDescent="0.25">
      <c r="A30" s="138"/>
      <c r="B30" s="138"/>
      <c r="C30" s="138"/>
      <c r="D30" s="134"/>
      <c r="E30" s="134"/>
      <c r="F30" s="134"/>
      <c r="G30" s="134"/>
      <c r="H30" s="134"/>
      <c r="I30" s="134"/>
      <c r="J30" s="134"/>
      <c r="K30" s="136"/>
      <c r="L30" s="136"/>
      <c r="M30" s="136"/>
      <c r="N30" s="136"/>
    </row>
    <row r="31" spans="1:21" x14ac:dyDescent="0.25">
      <c r="A31" s="301" t="s">
        <v>191</v>
      </c>
      <c r="B31" s="302"/>
      <c r="C31" s="137">
        <f>4.25/5</f>
        <v>0.85</v>
      </c>
      <c r="D31" s="134"/>
      <c r="E31" s="134"/>
      <c r="F31" s="134"/>
      <c r="G31" s="134"/>
      <c r="H31" s="134"/>
      <c r="I31" s="134"/>
      <c r="J31" s="134"/>
      <c r="K31" s="136"/>
      <c r="L31" s="136"/>
      <c r="M31" s="136"/>
      <c r="N31" s="136"/>
    </row>
  </sheetData>
  <autoFilter ref="A2:N14" xr:uid="{8E458F63-F521-40A6-A15B-83604EAF77E7}">
    <filterColumn colId="0" showButton="0"/>
  </autoFilter>
  <mergeCells count="17">
    <mergeCell ref="A13:B13"/>
    <mergeCell ref="A1:N1"/>
    <mergeCell ref="A2:B2"/>
    <mergeCell ref="A3:A8"/>
    <mergeCell ref="A9:B9"/>
    <mergeCell ref="A10:B10"/>
    <mergeCell ref="A11:B11"/>
    <mergeCell ref="D13:W13"/>
    <mergeCell ref="A28:B28"/>
    <mergeCell ref="A29:B29"/>
    <mergeCell ref="A31:B31"/>
    <mergeCell ref="A14:B14"/>
    <mergeCell ref="A19:N19"/>
    <mergeCell ref="A20:B20"/>
    <mergeCell ref="A21:A26"/>
    <mergeCell ref="A27:B27"/>
    <mergeCell ref="A15:B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81FC-2650-4FCC-BCAE-9ACBB6DAD9E4}">
  <sheetPr>
    <tabColor theme="5" tint="0.39997558519241921"/>
  </sheetPr>
  <dimension ref="A1:X52"/>
  <sheetViews>
    <sheetView topLeftCell="J1" workbookViewId="0">
      <pane ySplit="2" topLeftCell="A8" activePane="bottomLeft" state="frozen"/>
      <selection activeCell="B40" sqref="B40"/>
      <selection pane="bottomLeft" activeCell="Q8" sqref="Q8:S8"/>
    </sheetView>
  </sheetViews>
  <sheetFormatPr defaultRowHeight="15" x14ac:dyDescent="0.25"/>
  <cols>
    <col min="1" max="1" width="9.140625" style="2"/>
    <col min="2" max="2" width="44.7109375" style="2" bestFit="1" customWidth="1"/>
    <col min="3" max="3" width="20.7109375" style="2" customWidth="1"/>
    <col min="4" max="9" width="13.28515625" style="3" customWidth="1"/>
    <col min="10" max="10" width="15.5703125" style="3" customWidth="1"/>
    <col min="11" max="11" width="10.42578125" style="4" customWidth="1"/>
    <col min="12" max="13" width="9.140625" style="4" customWidth="1"/>
    <col min="14" max="14" width="9.42578125" style="4" customWidth="1"/>
    <col min="15" max="15" width="9.140625" style="2" customWidth="1"/>
    <col min="16" max="16" width="33.5703125" style="2" customWidth="1"/>
    <col min="17" max="17" width="16.5703125" style="2" customWidth="1"/>
    <col min="18" max="18" width="16.42578125" style="2" customWidth="1"/>
    <col min="19" max="19" width="16" style="2" customWidth="1"/>
    <col min="20" max="20" width="12.85546875" style="2" customWidth="1"/>
    <col min="21" max="21" width="13.85546875" style="2" customWidth="1"/>
    <col min="22" max="22" width="9.140625" style="2" customWidth="1"/>
    <col min="23" max="261" width="9.140625" style="2"/>
    <col min="262" max="262" width="39.28515625" style="2" bestFit="1" customWidth="1"/>
    <col min="263" max="263" width="44.7109375" style="2" bestFit="1" customWidth="1"/>
    <col min="264" max="264" width="10.42578125" style="2" customWidth="1"/>
    <col min="265" max="517" width="9.140625" style="2"/>
    <col min="518" max="518" width="39.28515625" style="2" bestFit="1" customWidth="1"/>
    <col min="519" max="519" width="44.7109375" style="2" bestFit="1" customWidth="1"/>
    <col min="520" max="520" width="10.42578125" style="2" customWidth="1"/>
    <col min="521" max="773" width="9.140625" style="2"/>
    <col min="774" max="774" width="39.28515625" style="2" bestFit="1" customWidth="1"/>
    <col min="775" max="775" width="44.7109375" style="2" bestFit="1" customWidth="1"/>
    <col min="776" max="776" width="10.42578125" style="2" customWidth="1"/>
    <col min="777" max="1029" width="9.140625" style="2"/>
    <col min="1030" max="1030" width="39.28515625" style="2" bestFit="1" customWidth="1"/>
    <col min="1031" max="1031" width="44.7109375" style="2" bestFit="1" customWidth="1"/>
    <col min="1032" max="1032" width="10.42578125" style="2" customWidth="1"/>
    <col min="1033" max="1285" width="9.140625" style="2"/>
    <col min="1286" max="1286" width="39.28515625" style="2" bestFit="1" customWidth="1"/>
    <col min="1287" max="1287" width="44.7109375" style="2" bestFit="1" customWidth="1"/>
    <col min="1288" max="1288" width="10.42578125" style="2" customWidth="1"/>
    <col min="1289" max="1541" width="9.140625" style="2"/>
    <col min="1542" max="1542" width="39.28515625" style="2" bestFit="1" customWidth="1"/>
    <col min="1543" max="1543" width="44.7109375" style="2" bestFit="1" customWidth="1"/>
    <col min="1544" max="1544" width="10.42578125" style="2" customWidth="1"/>
    <col min="1545" max="1797" width="9.140625" style="2"/>
    <col min="1798" max="1798" width="39.28515625" style="2" bestFit="1" customWidth="1"/>
    <col min="1799" max="1799" width="44.7109375" style="2" bestFit="1" customWidth="1"/>
    <col min="1800" max="1800" width="10.42578125" style="2" customWidth="1"/>
    <col min="1801" max="2053" width="9.140625" style="2"/>
    <col min="2054" max="2054" width="39.28515625" style="2" bestFit="1" customWidth="1"/>
    <col min="2055" max="2055" width="44.7109375" style="2" bestFit="1" customWidth="1"/>
    <col min="2056" max="2056" width="10.42578125" style="2" customWidth="1"/>
    <col min="2057" max="2309" width="9.140625" style="2"/>
    <col min="2310" max="2310" width="39.28515625" style="2" bestFit="1" customWidth="1"/>
    <col min="2311" max="2311" width="44.7109375" style="2" bestFit="1" customWidth="1"/>
    <col min="2312" max="2312" width="10.42578125" style="2" customWidth="1"/>
    <col min="2313" max="2565" width="9.140625" style="2"/>
    <col min="2566" max="2566" width="39.28515625" style="2" bestFit="1" customWidth="1"/>
    <col min="2567" max="2567" width="44.7109375" style="2" bestFit="1" customWidth="1"/>
    <col min="2568" max="2568" width="10.42578125" style="2" customWidth="1"/>
    <col min="2569" max="2821" width="9.140625" style="2"/>
    <col min="2822" max="2822" width="39.28515625" style="2" bestFit="1" customWidth="1"/>
    <col min="2823" max="2823" width="44.7109375" style="2" bestFit="1" customWidth="1"/>
    <col min="2824" max="2824" width="10.42578125" style="2" customWidth="1"/>
    <col min="2825" max="3077" width="9.140625" style="2"/>
    <col min="3078" max="3078" width="39.28515625" style="2" bestFit="1" customWidth="1"/>
    <col min="3079" max="3079" width="44.7109375" style="2" bestFit="1" customWidth="1"/>
    <col min="3080" max="3080" width="10.42578125" style="2" customWidth="1"/>
    <col min="3081" max="3333" width="9.140625" style="2"/>
    <col min="3334" max="3334" width="39.28515625" style="2" bestFit="1" customWidth="1"/>
    <col min="3335" max="3335" width="44.7109375" style="2" bestFit="1" customWidth="1"/>
    <col min="3336" max="3336" width="10.42578125" style="2" customWidth="1"/>
    <col min="3337" max="3589" width="9.140625" style="2"/>
    <col min="3590" max="3590" width="39.28515625" style="2" bestFit="1" customWidth="1"/>
    <col min="3591" max="3591" width="44.7109375" style="2" bestFit="1" customWidth="1"/>
    <col min="3592" max="3592" width="10.42578125" style="2" customWidth="1"/>
    <col min="3593" max="3845" width="9.140625" style="2"/>
    <col min="3846" max="3846" width="39.28515625" style="2" bestFit="1" customWidth="1"/>
    <col min="3847" max="3847" width="44.7109375" style="2" bestFit="1" customWidth="1"/>
    <col min="3848" max="3848" width="10.42578125" style="2" customWidth="1"/>
    <col min="3849" max="4101" width="9.140625" style="2"/>
    <col min="4102" max="4102" width="39.28515625" style="2" bestFit="1" customWidth="1"/>
    <col min="4103" max="4103" width="44.7109375" style="2" bestFit="1" customWidth="1"/>
    <col min="4104" max="4104" width="10.42578125" style="2" customWidth="1"/>
    <col min="4105" max="4357" width="9.140625" style="2"/>
    <col min="4358" max="4358" width="39.28515625" style="2" bestFit="1" customWidth="1"/>
    <col min="4359" max="4359" width="44.7109375" style="2" bestFit="1" customWidth="1"/>
    <col min="4360" max="4360" width="10.42578125" style="2" customWidth="1"/>
    <col min="4361" max="4613" width="9.140625" style="2"/>
    <col min="4614" max="4614" width="39.28515625" style="2" bestFit="1" customWidth="1"/>
    <col min="4615" max="4615" width="44.7109375" style="2" bestFit="1" customWidth="1"/>
    <col min="4616" max="4616" width="10.42578125" style="2" customWidth="1"/>
    <col min="4617" max="4869" width="9.140625" style="2"/>
    <col min="4870" max="4870" width="39.28515625" style="2" bestFit="1" customWidth="1"/>
    <col min="4871" max="4871" width="44.7109375" style="2" bestFit="1" customWidth="1"/>
    <col min="4872" max="4872" width="10.42578125" style="2" customWidth="1"/>
    <col min="4873" max="5125" width="9.140625" style="2"/>
    <col min="5126" max="5126" width="39.28515625" style="2" bestFit="1" customWidth="1"/>
    <col min="5127" max="5127" width="44.7109375" style="2" bestFit="1" customWidth="1"/>
    <col min="5128" max="5128" width="10.42578125" style="2" customWidth="1"/>
    <col min="5129" max="5381" width="9.140625" style="2"/>
    <col min="5382" max="5382" width="39.28515625" style="2" bestFit="1" customWidth="1"/>
    <col min="5383" max="5383" width="44.7109375" style="2" bestFit="1" customWidth="1"/>
    <col min="5384" max="5384" width="10.42578125" style="2" customWidth="1"/>
    <col min="5385" max="5637" width="9.140625" style="2"/>
    <col min="5638" max="5638" width="39.28515625" style="2" bestFit="1" customWidth="1"/>
    <col min="5639" max="5639" width="44.7109375" style="2" bestFit="1" customWidth="1"/>
    <col min="5640" max="5640" width="10.42578125" style="2" customWidth="1"/>
    <col min="5641" max="5893" width="9.140625" style="2"/>
    <col min="5894" max="5894" width="39.28515625" style="2" bestFit="1" customWidth="1"/>
    <col min="5895" max="5895" width="44.7109375" style="2" bestFit="1" customWidth="1"/>
    <col min="5896" max="5896" width="10.42578125" style="2" customWidth="1"/>
    <col min="5897" max="6149" width="9.140625" style="2"/>
    <col min="6150" max="6150" width="39.28515625" style="2" bestFit="1" customWidth="1"/>
    <col min="6151" max="6151" width="44.7109375" style="2" bestFit="1" customWidth="1"/>
    <col min="6152" max="6152" width="10.42578125" style="2" customWidth="1"/>
    <col min="6153" max="6405" width="9.140625" style="2"/>
    <col min="6406" max="6406" width="39.28515625" style="2" bestFit="1" customWidth="1"/>
    <col min="6407" max="6407" width="44.7109375" style="2" bestFit="1" customWidth="1"/>
    <col min="6408" max="6408" width="10.42578125" style="2" customWidth="1"/>
    <col min="6409" max="6661" width="9.140625" style="2"/>
    <col min="6662" max="6662" width="39.28515625" style="2" bestFit="1" customWidth="1"/>
    <col min="6663" max="6663" width="44.7109375" style="2" bestFit="1" customWidth="1"/>
    <col min="6664" max="6664" width="10.42578125" style="2" customWidth="1"/>
    <col min="6665" max="6917" width="9.140625" style="2"/>
    <col min="6918" max="6918" width="39.28515625" style="2" bestFit="1" customWidth="1"/>
    <col min="6919" max="6919" width="44.7109375" style="2" bestFit="1" customWidth="1"/>
    <col min="6920" max="6920" width="10.42578125" style="2" customWidth="1"/>
    <col min="6921" max="7173" width="9.140625" style="2"/>
    <col min="7174" max="7174" width="39.28515625" style="2" bestFit="1" customWidth="1"/>
    <col min="7175" max="7175" width="44.7109375" style="2" bestFit="1" customWidth="1"/>
    <col min="7176" max="7176" width="10.42578125" style="2" customWidth="1"/>
    <col min="7177" max="7429" width="9.140625" style="2"/>
    <col min="7430" max="7430" width="39.28515625" style="2" bestFit="1" customWidth="1"/>
    <col min="7431" max="7431" width="44.7109375" style="2" bestFit="1" customWidth="1"/>
    <col min="7432" max="7432" width="10.42578125" style="2" customWidth="1"/>
    <col min="7433" max="7685" width="9.140625" style="2"/>
    <col min="7686" max="7686" width="39.28515625" style="2" bestFit="1" customWidth="1"/>
    <col min="7687" max="7687" width="44.7109375" style="2" bestFit="1" customWidth="1"/>
    <col min="7688" max="7688" width="10.42578125" style="2" customWidth="1"/>
    <col min="7689" max="7941" width="9.140625" style="2"/>
    <col min="7942" max="7942" width="39.28515625" style="2" bestFit="1" customWidth="1"/>
    <col min="7943" max="7943" width="44.7109375" style="2" bestFit="1" customWidth="1"/>
    <col min="7944" max="7944" width="10.42578125" style="2" customWidth="1"/>
    <col min="7945" max="8197" width="9.140625" style="2"/>
    <col min="8198" max="8198" width="39.28515625" style="2" bestFit="1" customWidth="1"/>
    <col min="8199" max="8199" width="44.7109375" style="2" bestFit="1" customWidth="1"/>
    <col min="8200" max="8200" width="10.42578125" style="2" customWidth="1"/>
    <col min="8201" max="8453" width="9.140625" style="2"/>
    <col min="8454" max="8454" width="39.28515625" style="2" bestFit="1" customWidth="1"/>
    <col min="8455" max="8455" width="44.7109375" style="2" bestFit="1" customWidth="1"/>
    <col min="8456" max="8456" width="10.42578125" style="2" customWidth="1"/>
    <col min="8457" max="8709" width="9.140625" style="2"/>
    <col min="8710" max="8710" width="39.28515625" style="2" bestFit="1" customWidth="1"/>
    <col min="8711" max="8711" width="44.7109375" style="2" bestFit="1" customWidth="1"/>
    <col min="8712" max="8712" width="10.42578125" style="2" customWidth="1"/>
    <col min="8713" max="8965" width="9.140625" style="2"/>
    <col min="8966" max="8966" width="39.28515625" style="2" bestFit="1" customWidth="1"/>
    <col min="8967" max="8967" width="44.7109375" style="2" bestFit="1" customWidth="1"/>
    <col min="8968" max="8968" width="10.42578125" style="2" customWidth="1"/>
    <col min="8969" max="9221" width="9.140625" style="2"/>
    <col min="9222" max="9222" width="39.28515625" style="2" bestFit="1" customWidth="1"/>
    <col min="9223" max="9223" width="44.7109375" style="2" bestFit="1" customWidth="1"/>
    <col min="9224" max="9224" width="10.42578125" style="2" customWidth="1"/>
    <col min="9225" max="9477" width="9.140625" style="2"/>
    <col min="9478" max="9478" width="39.28515625" style="2" bestFit="1" customWidth="1"/>
    <col min="9479" max="9479" width="44.7109375" style="2" bestFit="1" customWidth="1"/>
    <col min="9480" max="9480" width="10.42578125" style="2" customWidth="1"/>
    <col min="9481" max="9733" width="9.140625" style="2"/>
    <col min="9734" max="9734" width="39.28515625" style="2" bestFit="1" customWidth="1"/>
    <col min="9735" max="9735" width="44.7109375" style="2" bestFit="1" customWidth="1"/>
    <col min="9736" max="9736" width="10.42578125" style="2" customWidth="1"/>
    <col min="9737" max="9989" width="9.140625" style="2"/>
    <col min="9990" max="9990" width="39.28515625" style="2" bestFit="1" customWidth="1"/>
    <col min="9991" max="9991" width="44.7109375" style="2" bestFit="1" customWidth="1"/>
    <col min="9992" max="9992" width="10.42578125" style="2" customWidth="1"/>
    <col min="9993" max="10245" width="9.140625" style="2"/>
    <col min="10246" max="10246" width="39.28515625" style="2" bestFit="1" customWidth="1"/>
    <col min="10247" max="10247" width="44.7109375" style="2" bestFit="1" customWidth="1"/>
    <col min="10248" max="10248" width="10.42578125" style="2" customWidth="1"/>
    <col min="10249" max="10501" width="9.140625" style="2"/>
    <col min="10502" max="10502" width="39.28515625" style="2" bestFit="1" customWidth="1"/>
    <col min="10503" max="10503" width="44.7109375" style="2" bestFit="1" customWidth="1"/>
    <col min="10504" max="10504" width="10.42578125" style="2" customWidth="1"/>
    <col min="10505" max="10757" width="9.140625" style="2"/>
    <col min="10758" max="10758" width="39.28515625" style="2" bestFit="1" customWidth="1"/>
    <col min="10759" max="10759" width="44.7109375" style="2" bestFit="1" customWidth="1"/>
    <col min="10760" max="10760" width="10.42578125" style="2" customWidth="1"/>
    <col min="10761" max="11013" width="9.140625" style="2"/>
    <col min="11014" max="11014" width="39.28515625" style="2" bestFit="1" customWidth="1"/>
    <col min="11015" max="11015" width="44.7109375" style="2" bestFit="1" customWidth="1"/>
    <col min="11016" max="11016" width="10.42578125" style="2" customWidth="1"/>
    <col min="11017" max="11269" width="9.140625" style="2"/>
    <col min="11270" max="11270" width="39.28515625" style="2" bestFit="1" customWidth="1"/>
    <col min="11271" max="11271" width="44.7109375" style="2" bestFit="1" customWidth="1"/>
    <col min="11272" max="11272" width="10.42578125" style="2" customWidth="1"/>
    <col min="11273" max="11525" width="9.140625" style="2"/>
    <col min="11526" max="11526" width="39.28515625" style="2" bestFit="1" customWidth="1"/>
    <col min="11527" max="11527" width="44.7109375" style="2" bestFit="1" customWidth="1"/>
    <col min="11528" max="11528" width="10.42578125" style="2" customWidth="1"/>
    <col min="11529" max="11781" width="9.140625" style="2"/>
    <col min="11782" max="11782" width="39.28515625" style="2" bestFit="1" customWidth="1"/>
    <col min="11783" max="11783" width="44.7109375" style="2" bestFit="1" customWidth="1"/>
    <col min="11784" max="11784" width="10.42578125" style="2" customWidth="1"/>
    <col min="11785" max="12037" width="9.140625" style="2"/>
    <col min="12038" max="12038" width="39.28515625" style="2" bestFit="1" customWidth="1"/>
    <col min="12039" max="12039" width="44.7109375" style="2" bestFit="1" customWidth="1"/>
    <col min="12040" max="12040" width="10.42578125" style="2" customWidth="1"/>
    <col min="12041" max="12293" width="9.140625" style="2"/>
    <col min="12294" max="12294" width="39.28515625" style="2" bestFit="1" customWidth="1"/>
    <col min="12295" max="12295" width="44.7109375" style="2" bestFit="1" customWidth="1"/>
    <col min="12296" max="12296" width="10.42578125" style="2" customWidth="1"/>
    <col min="12297" max="12549" width="9.140625" style="2"/>
    <col min="12550" max="12550" width="39.28515625" style="2" bestFit="1" customWidth="1"/>
    <col min="12551" max="12551" width="44.7109375" style="2" bestFit="1" customWidth="1"/>
    <col min="12552" max="12552" width="10.42578125" style="2" customWidth="1"/>
    <col min="12553" max="12805" width="9.140625" style="2"/>
    <col min="12806" max="12806" width="39.28515625" style="2" bestFit="1" customWidth="1"/>
    <col min="12807" max="12807" width="44.7109375" style="2" bestFit="1" customWidth="1"/>
    <col min="12808" max="12808" width="10.42578125" style="2" customWidth="1"/>
    <col min="12809" max="13061" width="9.140625" style="2"/>
    <col min="13062" max="13062" width="39.28515625" style="2" bestFit="1" customWidth="1"/>
    <col min="13063" max="13063" width="44.7109375" style="2" bestFit="1" customWidth="1"/>
    <col min="13064" max="13064" width="10.42578125" style="2" customWidth="1"/>
    <col min="13065" max="13317" width="9.140625" style="2"/>
    <col min="13318" max="13318" width="39.28515625" style="2" bestFit="1" customWidth="1"/>
    <col min="13319" max="13319" width="44.7109375" style="2" bestFit="1" customWidth="1"/>
    <col min="13320" max="13320" width="10.42578125" style="2" customWidth="1"/>
    <col min="13321" max="13573" width="9.140625" style="2"/>
    <col min="13574" max="13574" width="39.28515625" style="2" bestFit="1" customWidth="1"/>
    <col min="13575" max="13575" width="44.7109375" style="2" bestFit="1" customWidth="1"/>
    <col min="13576" max="13576" width="10.42578125" style="2" customWidth="1"/>
    <col min="13577" max="13829" width="9.140625" style="2"/>
    <col min="13830" max="13830" width="39.28515625" style="2" bestFit="1" customWidth="1"/>
    <col min="13831" max="13831" width="44.7109375" style="2" bestFit="1" customWidth="1"/>
    <col min="13832" max="13832" width="10.42578125" style="2" customWidth="1"/>
    <col min="13833" max="14085" width="9.140625" style="2"/>
    <col min="14086" max="14086" width="39.28515625" style="2" bestFit="1" customWidth="1"/>
    <col min="14087" max="14087" width="44.7109375" style="2" bestFit="1" customWidth="1"/>
    <col min="14088" max="14088" width="10.42578125" style="2" customWidth="1"/>
    <col min="14089" max="14341" width="9.140625" style="2"/>
    <col min="14342" max="14342" width="39.28515625" style="2" bestFit="1" customWidth="1"/>
    <col min="14343" max="14343" width="44.7109375" style="2" bestFit="1" customWidth="1"/>
    <col min="14344" max="14344" width="10.42578125" style="2" customWidth="1"/>
    <col min="14345" max="14597" width="9.140625" style="2"/>
    <col min="14598" max="14598" width="39.28515625" style="2" bestFit="1" customWidth="1"/>
    <col min="14599" max="14599" width="44.7109375" style="2" bestFit="1" customWidth="1"/>
    <col min="14600" max="14600" width="10.42578125" style="2" customWidth="1"/>
    <col min="14601" max="14853" width="9.140625" style="2"/>
    <col min="14854" max="14854" width="39.28515625" style="2" bestFit="1" customWidth="1"/>
    <col min="14855" max="14855" width="44.7109375" style="2" bestFit="1" customWidth="1"/>
    <col min="14856" max="14856" width="10.42578125" style="2" customWidth="1"/>
    <col min="14857" max="15109" width="9.140625" style="2"/>
    <col min="15110" max="15110" width="39.28515625" style="2" bestFit="1" customWidth="1"/>
    <col min="15111" max="15111" width="44.7109375" style="2" bestFit="1" customWidth="1"/>
    <col min="15112" max="15112" width="10.42578125" style="2" customWidth="1"/>
    <col min="15113" max="15365" width="9.140625" style="2"/>
    <col min="15366" max="15366" width="39.28515625" style="2" bestFit="1" customWidth="1"/>
    <col min="15367" max="15367" width="44.7109375" style="2" bestFit="1" customWidth="1"/>
    <col min="15368" max="15368" width="10.42578125" style="2" customWidth="1"/>
    <col min="15369" max="15621" width="9.140625" style="2"/>
    <col min="15622" max="15622" width="39.28515625" style="2" bestFit="1" customWidth="1"/>
    <col min="15623" max="15623" width="44.7109375" style="2" bestFit="1" customWidth="1"/>
    <col min="15624" max="15624" width="10.42578125" style="2" customWidth="1"/>
    <col min="15625" max="15877" width="9.140625" style="2"/>
    <col min="15878" max="15878" width="39.28515625" style="2" bestFit="1" customWidth="1"/>
    <col min="15879" max="15879" width="44.7109375" style="2" bestFit="1" customWidth="1"/>
    <col min="15880" max="15880" width="10.42578125" style="2" customWidth="1"/>
    <col min="15881" max="16133" width="9.140625" style="2"/>
    <col min="16134" max="16134" width="39.28515625" style="2" bestFit="1" customWidth="1"/>
    <col min="16135" max="16135" width="44.7109375" style="2" bestFit="1" customWidth="1"/>
    <col min="16136" max="16136" width="10.42578125" style="2" customWidth="1"/>
    <col min="16137" max="16384" width="9.140625" style="2"/>
  </cols>
  <sheetData>
    <row r="1" spans="1:21" x14ac:dyDescent="0.25">
      <c r="A1" s="317" t="s">
        <v>226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/>
    </row>
    <row r="2" spans="1:21" s="9" customFormat="1" ht="45.75" thickBot="1" x14ac:dyDescent="0.3">
      <c r="A2" s="93" t="s">
        <v>148</v>
      </c>
      <c r="B2" s="94"/>
      <c r="C2" s="62" t="s">
        <v>149</v>
      </c>
      <c r="D2" s="62" t="s">
        <v>151</v>
      </c>
      <c r="E2" s="63" t="s">
        <v>152</v>
      </c>
      <c r="F2" s="62" t="s">
        <v>153</v>
      </c>
      <c r="G2" s="62" t="s">
        <v>154</v>
      </c>
      <c r="H2" s="63" t="s">
        <v>155</v>
      </c>
      <c r="I2" s="63" t="s">
        <v>156</v>
      </c>
      <c r="J2" s="63" t="s">
        <v>157</v>
      </c>
      <c r="K2" s="87" t="s">
        <v>134</v>
      </c>
      <c r="L2" s="88" t="s">
        <v>135</v>
      </c>
      <c r="M2" s="88" t="s">
        <v>136</v>
      </c>
      <c r="N2" s="89" t="s">
        <v>137</v>
      </c>
      <c r="P2" s="13" t="s">
        <v>169</v>
      </c>
      <c r="Q2" s="14" t="s">
        <v>164</v>
      </c>
      <c r="R2" s="14" t="s">
        <v>166</v>
      </c>
      <c r="S2" s="14" t="s">
        <v>165</v>
      </c>
      <c r="T2" s="14" t="s">
        <v>167</v>
      </c>
      <c r="U2" s="14" t="s">
        <v>168</v>
      </c>
    </row>
    <row r="3" spans="1:21" s="5" customFormat="1" x14ac:dyDescent="0.25">
      <c r="A3" s="323" t="s">
        <v>71</v>
      </c>
      <c r="B3" s="95" t="s">
        <v>72</v>
      </c>
      <c r="C3" s="68" t="s">
        <v>150</v>
      </c>
      <c r="D3" s="69">
        <v>0.9</v>
      </c>
      <c r="E3" s="70">
        <f>(I3/F3)*D3</f>
        <v>0.9</v>
      </c>
      <c r="F3" s="71">
        <v>5</v>
      </c>
      <c r="G3" s="69">
        <v>7.0000000000000007E-2</v>
      </c>
      <c r="H3" s="72">
        <f>G3*F3</f>
        <v>0.35000000000000003</v>
      </c>
      <c r="I3" s="73">
        <f>U3</f>
        <v>5</v>
      </c>
      <c r="J3" s="71">
        <f>G3*I3</f>
        <v>0.35000000000000003</v>
      </c>
      <c r="K3" s="71"/>
      <c r="L3" s="45"/>
      <c r="M3" s="45"/>
      <c r="N3" s="45"/>
      <c r="P3" s="238" t="s">
        <v>72</v>
      </c>
      <c r="Q3" s="8">
        <v>40</v>
      </c>
      <c r="R3" s="8">
        <v>10</v>
      </c>
      <c r="S3" s="8">
        <v>15</v>
      </c>
      <c r="T3" s="18">
        <v>1</v>
      </c>
      <c r="U3" s="19">
        <f>T3*5</f>
        <v>5</v>
      </c>
    </row>
    <row r="4" spans="1:21" s="5" customFormat="1" x14ac:dyDescent="0.25">
      <c r="A4" s="323"/>
      <c r="B4" s="74" t="s">
        <v>73</v>
      </c>
      <c r="C4" s="75" t="s">
        <v>150</v>
      </c>
      <c r="D4" s="76">
        <v>0.9</v>
      </c>
      <c r="E4" s="77">
        <f t="shared" ref="E4:E19" si="0">(I4/F4)*D4</f>
        <v>0.22500000000000001</v>
      </c>
      <c r="F4" s="78">
        <v>5</v>
      </c>
      <c r="G4" s="76">
        <v>7.0000000000000007E-2</v>
      </c>
      <c r="H4" s="79">
        <f t="shared" ref="H4:H19" si="1">G4*F4</f>
        <v>0.35000000000000003</v>
      </c>
      <c r="I4" s="80">
        <f t="shared" ref="I4:I18" si="2">U4</f>
        <v>1.25</v>
      </c>
      <c r="J4" s="78">
        <f t="shared" ref="J4:J19" si="3">G4*I4</f>
        <v>8.7500000000000008E-2</v>
      </c>
      <c r="K4" s="78"/>
      <c r="L4" s="50"/>
      <c r="M4" s="50"/>
      <c r="N4" s="50"/>
      <c r="P4" s="1" t="s">
        <v>73</v>
      </c>
      <c r="Q4" s="8">
        <v>40</v>
      </c>
      <c r="R4" s="8">
        <v>10</v>
      </c>
      <c r="S4" s="8">
        <v>15</v>
      </c>
      <c r="T4" s="18">
        <f t="shared" ref="T4:T18" si="4">R4/Q4</f>
        <v>0.25</v>
      </c>
      <c r="U4" s="19">
        <f t="shared" ref="U4:U18" si="5">T4*5</f>
        <v>1.25</v>
      </c>
    </row>
    <row r="5" spans="1:21" s="5" customFormat="1" x14ac:dyDescent="0.25">
      <c r="A5" s="323"/>
      <c r="B5" s="74" t="s">
        <v>138</v>
      </c>
      <c r="C5" s="75" t="s">
        <v>150</v>
      </c>
      <c r="D5" s="76">
        <v>1</v>
      </c>
      <c r="E5" s="77">
        <f t="shared" si="0"/>
        <v>0.25</v>
      </c>
      <c r="F5" s="78">
        <v>5</v>
      </c>
      <c r="G5" s="76">
        <v>7.0000000000000007E-2</v>
      </c>
      <c r="H5" s="79">
        <f t="shared" si="1"/>
        <v>0.35000000000000003</v>
      </c>
      <c r="I5" s="80">
        <f t="shared" si="2"/>
        <v>1.25</v>
      </c>
      <c r="J5" s="78">
        <f t="shared" si="3"/>
        <v>8.7500000000000008E-2</v>
      </c>
      <c r="K5" s="78"/>
      <c r="L5" s="50"/>
      <c r="M5" s="50"/>
      <c r="N5" s="50"/>
      <c r="P5" s="1" t="s">
        <v>138</v>
      </c>
      <c r="Q5" s="8">
        <v>40</v>
      </c>
      <c r="R5" s="8">
        <v>10</v>
      </c>
      <c r="S5" s="8">
        <v>15</v>
      </c>
      <c r="T5" s="18">
        <f t="shared" si="4"/>
        <v>0.25</v>
      </c>
      <c r="U5" s="19">
        <f t="shared" si="5"/>
        <v>1.25</v>
      </c>
    </row>
    <row r="6" spans="1:21" s="5" customFormat="1" x14ac:dyDescent="0.25">
      <c r="A6" s="323"/>
      <c r="B6" s="74" t="s">
        <v>74</v>
      </c>
      <c r="C6" s="75" t="s">
        <v>150</v>
      </c>
      <c r="D6" s="76">
        <v>0.9</v>
      </c>
      <c r="E6" s="77">
        <f t="shared" si="0"/>
        <v>0.22500000000000001</v>
      </c>
      <c r="F6" s="78">
        <v>5</v>
      </c>
      <c r="G6" s="76">
        <v>7.0000000000000007E-2</v>
      </c>
      <c r="H6" s="79">
        <f t="shared" si="1"/>
        <v>0.35000000000000003</v>
      </c>
      <c r="I6" s="80">
        <f t="shared" si="2"/>
        <v>1.25</v>
      </c>
      <c r="J6" s="78">
        <f t="shared" si="3"/>
        <v>8.7500000000000008E-2</v>
      </c>
      <c r="K6" s="78"/>
      <c r="L6" s="50"/>
      <c r="M6" s="50"/>
      <c r="N6" s="50"/>
      <c r="P6" s="1" t="s">
        <v>74</v>
      </c>
      <c r="Q6" s="8">
        <v>40</v>
      </c>
      <c r="R6" s="8">
        <v>10</v>
      </c>
      <c r="S6" s="8">
        <v>15</v>
      </c>
      <c r="T6" s="18">
        <f t="shared" si="4"/>
        <v>0.25</v>
      </c>
      <c r="U6" s="19">
        <f t="shared" si="5"/>
        <v>1.25</v>
      </c>
    </row>
    <row r="7" spans="1:21" s="5" customFormat="1" x14ac:dyDescent="0.25">
      <c r="A7" s="323"/>
      <c r="B7" s="74" t="s">
        <v>141</v>
      </c>
      <c r="C7" s="75" t="s">
        <v>150</v>
      </c>
      <c r="D7" s="76">
        <v>0.85</v>
      </c>
      <c r="E7" s="77">
        <f t="shared" si="0"/>
        <v>0.21249999999999999</v>
      </c>
      <c r="F7" s="78">
        <v>5</v>
      </c>
      <c r="G7" s="76">
        <v>7.0000000000000007E-2</v>
      </c>
      <c r="H7" s="79">
        <f t="shared" si="1"/>
        <v>0.35000000000000003</v>
      </c>
      <c r="I7" s="80">
        <f t="shared" si="2"/>
        <v>1.25</v>
      </c>
      <c r="J7" s="78">
        <f t="shared" si="3"/>
        <v>8.7500000000000008E-2</v>
      </c>
      <c r="K7" s="78"/>
      <c r="L7" s="50"/>
      <c r="M7" s="50"/>
      <c r="N7" s="50"/>
      <c r="P7" s="1" t="s">
        <v>141</v>
      </c>
      <c r="Q7" s="8">
        <v>40</v>
      </c>
      <c r="R7" s="8">
        <v>10</v>
      </c>
      <c r="S7" s="8">
        <v>15</v>
      </c>
      <c r="T7" s="18">
        <f t="shared" si="4"/>
        <v>0.25</v>
      </c>
      <c r="U7" s="19">
        <f t="shared" si="5"/>
        <v>1.25</v>
      </c>
    </row>
    <row r="8" spans="1:21" s="5" customFormat="1" x14ac:dyDescent="0.25">
      <c r="A8" s="323"/>
      <c r="B8" s="74" t="s">
        <v>75</v>
      </c>
      <c r="C8" s="75" t="s">
        <v>150</v>
      </c>
      <c r="D8" s="76">
        <v>0.85</v>
      </c>
      <c r="E8" s="77">
        <f t="shared" si="0"/>
        <v>0.85</v>
      </c>
      <c r="F8" s="78">
        <v>5</v>
      </c>
      <c r="G8" s="76">
        <v>0.02</v>
      </c>
      <c r="H8" s="79">
        <f t="shared" si="1"/>
        <v>0.1</v>
      </c>
      <c r="I8" s="80">
        <f t="shared" si="2"/>
        <v>5</v>
      </c>
      <c r="J8" s="78">
        <f t="shared" si="3"/>
        <v>0.1</v>
      </c>
      <c r="K8" s="78"/>
      <c r="L8" s="50"/>
      <c r="M8" s="50"/>
      <c r="N8" s="50"/>
      <c r="P8" s="1" t="s">
        <v>75</v>
      </c>
      <c r="Q8" s="8">
        <v>40</v>
      </c>
      <c r="R8" s="8">
        <v>10</v>
      </c>
      <c r="S8" s="8">
        <v>15</v>
      </c>
      <c r="T8" s="18">
        <v>1</v>
      </c>
      <c r="U8" s="19">
        <f t="shared" si="5"/>
        <v>5</v>
      </c>
    </row>
    <row r="9" spans="1:21" s="5" customFormat="1" x14ac:dyDescent="0.25">
      <c r="A9" s="323"/>
      <c r="B9" s="74" t="s">
        <v>76</v>
      </c>
      <c r="C9" s="75" t="s">
        <v>150</v>
      </c>
      <c r="D9" s="76">
        <v>0.85</v>
      </c>
      <c r="E9" s="77">
        <f t="shared" si="0"/>
        <v>0.85</v>
      </c>
      <c r="F9" s="78">
        <v>5</v>
      </c>
      <c r="G9" s="81">
        <v>7.0000000000000007E-2</v>
      </c>
      <c r="H9" s="79">
        <f t="shared" si="1"/>
        <v>0.35000000000000003</v>
      </c>
      <c r="I9" s="80">
        <f t="shared" si="2"/>
        <v>5</v>
      </c>
      <c r="J9" s="78">
        <f t="shared" si="3"/>
        <v>0.35000000000000003</v>
      </c>
      <c r="K9" s="78"/>
      <c r="L9" s="50"/>
      <c r="M9" s="50"/>
      <c r="N9" s="50"/>
      <c r="P9" s="1" t="s">
        <v>76</v>
      </c>
      <c r="Q9" s="8">
        <v>40</v>
      </c>
      <c r="R9" s="8">
        <v>10</v>
      </c>
      <c r="S9" s="8">
        <v>15</v>
      </c>
      <c r="T9" s="18">
        <v>1</v>
      </c>
      <c r="U9" s="19">
        <f t="shared" si="5"/>
        <v>5</v>
      </c>
    </row>
    <row r="10" spans="1:21" s="5" customFormat="1" x14ac:dyDescent="0.25">
      <c r="A10" s="323"/>
      <c r="B10" s="74" t="s">
        <v>77</v>
      </c>
      <c r="C10" s="75" t="s">
        <v>150</v>
      </c>
      <c r="D10" s="76">
        <v>0.85</v>
      </c>
      <c r="E10" s="77">
        <f t="shared" si="0"/>
        <v>0.85</v>
      </c>
      <c r="F10" s="78">
        <v>5</v>
      </c>
      <c r="G10" s="81">
        <v>0.04</v>
      </c>
      <c r="H10" s="79">
        <f t="shared" si="1"/>
        <v>0.2</v>
      </c>
      <c r="I10" s="80">
        <f t="shared" si="2"/>
        <v>5</v>
      </c>
      <c r="J10" s="78">
        <f t="shared" si="3"/>
        <v>0.2</v>
      </c>
      <c r="K10" s="78"/>
      <c r="L10" s="50"/>
      <c r="M10" s="50"/>
      <c r="N10" s="50"/>
      <c r="P10" s="1" t="s">
        <v>77</v>
      </c>
      <c r="Q10" s="8">
        <v>40</v>
      </c>
      <c r="R10" s="8">
        <v>10</v>
      </c>
      <c r="S10" s="8">
        <v>15</v>
      </c>
      <c r="T10" s="18">
        <v>1</v>
      </c>
      <c r="U10" s="19">
        <f t="shared" si="5"/>
        <v>5</v>
      </c>
    </row>
    <row r="11" spans="1:21" s="5" customFormat="1" x14ac:dyDescent="0.25">
      <c r="A11" s="323"/>
      <c r="B11" s="74" t="s">
        <v>78</v>
      </c>
      <c r="C11" s="75" t="s">
        <v>150</v>
      </c>
      <c r="D11" s="76">
        <v>0.85</v>
      </c>
      <c r="E11" s="77">
        <f t="shared" si="0"/>
        <v>0.85</v>
      </c>
      <c r="F11" s="78">
        <v>5</v>
      </c>
      <c r="G11" s="81">
        <v>7.0000000000000007E-2</v>
      </c>
      <c r="H11" s="79">
        <f t="shared" si="1"/>
        <v>0.35000000000000003</v>
      </c>
      <c r="I11" s="80">
        <f t="shared" si="2"/>
        <v>5</v>
      </c>
      <c r="J11" s="78">
        <f t="shared" si="3"/>
        <v>0.35000000000000003</v>
      </c>
      <c r="K11" s="78"/>
      <c r="L11" s="50"/>
      <c r="M11" s="50"/>
      <c r="N11" s="50"/>
      <c r="P11" s="1" t="s">
        <v>78</v>
      </c>
      <c r="Q11" s="8">
        <v>40</v>
      </c>
      <c r="R11" s="8">
        <v>10</v>
      </c>
      <c r="S11" s="8">
        <v>15</v>
      </c>
      <c r="T11" s="18">
        <v>1</v>
      </c>
      <c r="U11" s="19">
        <f t="shared" si="5"/>
        <v>5</v>
      </c>
    </row>
    <row r="12" spans="1:21" s="5" customFormat="1" x14ac:dyDescent="0.25">
      <c r="A12" s="323"/>
      <c r="B12" s="74" t="s">
        <v>79</v>
      </c>
      <c r="C12" s="75" t="s">
        <v>150</v>
      </c>
      <c r="D12" s="76">
        <v>0.85</v>
      </c>
      <c r="E12" s="77">
        <f t="shared" si="0"/>
        <v>0.85</v>
      </c>
      <c r="F12" s="78">
        <v>5</v>
      </c>
      <c r="G12" s="81">
        <v>0.04</v>
      </c>
      <c r="H12" s="79">
        <f t="shared" si="1"/>
        <v>0.2</v>
      </c>
      <c r="I12" s="80">
        <f t="shared" si="2"/>
        <v>5</v>
      </c>
      <c r="J12" s="78">
        <f t="shared" si="3"/>
        <v>0.2</v>
      </c>
      <c r="K12" s="78"/>
      <c r="L12" s="50"/>
      <c r="M12" s="50"/>
      <c r="N12" s="50"/>
      <c r="P12" s="1" t="s">
        <v>79</v>
      </c>
      <c r="Q12" s="8">
        <v>40</v>
      </c>
      <c r="R12" s="8">
        <v>10</v>
      </c>
      <c r="S12" s="8">
        <v>15</v>
      </c>
      <c r="T12" s="18">
        <v>1</v>
      </c>
      <c r="U12" s="19">
        <f t="shared" si="5"/>
        <v>5</v>
      </c>
    </row>
    <row r="13" spans="1:21" s="5" customFormat="1" x14ac:dyDescent="0.25">
      <c r="A13" s="323"/>
      <c r="B13" s="74" t="s">
        <v>80</v>
      </c>
      <c r="C13" s="75" t="s">
        <v>150</v>
      </c>
      <c r="D13" s="76">
        <v>0.85</v>
      </c>
      <c r="E13" s="77">
        <f t="shared" si="0"/>
        <v>0.85</v>
      </c>
      <c r="F13" s="78">
        <v>5</v>
      </c>
      <c r="G13" s="81">
        <v>0.03</v>
      </c>
      <c r="H13" s="79">
        <f t="shared" si="1"/>
        <v>0.15</v>
      </c>
      <c r="I13" s="80">
        <f t="shared" si="2"/>
        <v>5</v>
      </c>
      <c r="J13" s="78">
        <f t="shared" si="3"/>
        <v>0.15</v>
      </c>
      <c r="K13" s="78"/>
      <c r="L13" s="50"/>
      <c r="M13" s="50"/>
      <c r="N13" s="50"/>
      <c r="P13" s="1" t="s">
        <v>80</v>
      </c>
      <c r="Q13" s="8">
        <v>40</v>
      </c>
      <c r="R13" s="8">
        <v>10</v>
      </c>
      <c r="S13" s="8">
        <v>15</v>
      </c>
      <c r="T13" s="18">
        <v>1</v>
      </c>
      <c r="U13" s="19">
        <f t="shared" si="5"/>
        <v>5</v>
      </c>
    </row>
    <row r="14" spans="1:21" s="5" customFormat="1" x14ac:dyDescent="0.25">
      <c r="A14" s="323"/>
      <c r="B14" s="74" t="s">
        <v>139</v>
      </c>
      <c r="C14" s="75" t="s">
        <v>150</v>
      </c>
      <c r="D14" s="76">
        <v>1</v>
      </c>
      <c r="E14" s="77">
        <f t="shared" si="0"/>
        <v>1</v>
      </c>
      <c r="F14" s="78">
        <v>5</v>
      </c>
      <c r="G14" s="81">
        <v>0.1</v>
      </c>
      <c r="H14" s="79">
        <f t="shared" si="1"/>
        <v>0.5</v>
      </c>
      <c r="I14" s="80">
        <f t="shared" si="2"/>
        <v>5</v>
      </c>
      <c r="J14" s="78">
        <f t="shared" si="3"/>
        <v>0.5</v>
      </c>
      <c r="K14" s="78"/>
      <c r="L14" s="50"/>
      <c r="M14" s="50"/>
      <c r="N14" s="50"/>
      <c r="P14" s="1" t="s">
        <v>139</v>
      </c>
      <c r="Q14" s="8">
        <v>40</v>
      </c>
      <c r="R14" s="8">
        <v>10</v>
      </c>
      <c r="S14" s="8">
        <v>15</v>
      </c>
      <c r="T14" s="18">
        <v>1</v>
      </c>
      <c r="U14" s="19">
        <f t="shared" si="5"/>
        <v>5</v>
      </c>
    </row>
    <row r="15" spans="1:21" s="5" customFormat="1" x14ac:dyDescent="0.25">
      <c r="A15" s="323"/>
      <c r="B15" s="74" t="s">
        <v>81</v>
      </c>
      <c r="C15" s="75" t="s">
        <v>150</v>
      </c>
      <c r="D15" s="76">
        <v>0.85</v>
      </c>
      <c r="E15" s="77">
        <f t="shared" si="0"/>
        <v>0.21249999999999999</v>
      </c>
      <c r="F15" s="78">
        <v>5</v>
      </c>
      <c r="G15" s="81">
        <v>7.0000000000000007E-2</v>
      </c>
      <c r="H15" s="79">
        <f t="shared" si="1"/>
        <v>0.35000000000000003</v>
      </c>
      <c r="I15" s="80">
        <f t="shared" si="2"/>
        <v>1.25</v>
      </c>
      <c r="J15" s="78">
        <f t="shared" si="3"/>
        <v>8.7500000000000008E-2</v>
      </c>
      <c r="K15" s="78"/>
      <c r="L15" s="50"/>
      <c r="M15" s="50"/>
      <c r="N15" s="50"/>
      <c r="P15" s="1" t="s">
        <v>81</v>
      </c>
      <c r="Q15" s="8">
        <v>40</v>
      </c>
      <c r="R15" s="8">
        <v>10</v>
      </c>
      <c r="S15" s="8">
        <v>15</v>
      </c>
      <c r="T15" s="18">
        <f t="shared" si="4"/>
        <v>0.25</v>
      </c>
      <c r="U15" s="19">
        <f t="shared" si="5"/>
        <v>1.25</v>
      </c>
    </row>
    <row r="16" spans="1:21" s="5" customFormat="1" x14ac:dyDescent="0.25">
      <c r="A16" s="323"/>
      <c r="B16" s="74" t="s">
        <v>82</v>
      </c>
      <c r="C16" s="75" t="s">
        <v>150</v>
      </c>
      <c r="D16" s="76">
        <v>0.85</v>
      </c>
      <c r="E16" s="77">
        <f t="shared" si="0"/>
        <v>0.85</v>
      </c>
      <c r="F16" s="78">
        <v>5</v>
      </c>
      <c r="G16" s="81">
        <v>0.04</v>
      </c>
      <c r="H16" s="79">
        <f t="shared" si="1"/>
        <v>0.2</v>
      </c>
      <c r="I16" s="80">
        <f t="shared" si="2"/>
        <v>5</v>
      </c>
      <c r="J16" s="78">
        <f t="shared" si="3"/>
        <v>0.2</v>
      </c>
      <c r="K16" s="78"/>
      <c r="L16" s="50"/>
      <c r="M16" s="50"/>
      <c r="N16" s="50"/>
      <c r="P16" s="1" t="s">
        <v>82</v>
      </c>
      <c r="Q16" s="8">
        <v>40</v>
      </c>
      <c r="R16" s="8">
        <v>10</v>
      </c>
      <c r="S16" s="8">
        <v>15</v>
      </c>
      <c r="T16" s="18">
        <v>1</v>
      </c>
      <c r="U16" s="19">
        <f t="shared" si="5"/>
        <v>5</v>
      </c>
    </row>
    <row r="17" spans="1:24" s="5" customFormat="1" x14ac:dyDescent="0.25">
      <c r="A17" s="323"/>
      <c r="B17" s="74" t="s">
        <v>83</v>
      </c>
      <c r="C17" s="75" t="s">
        <v>150</v>
      </c>
      <c r="D17" s="76">
        <v>0.85</v>
      </c>
      <c r="E17" s="77">
        <f t="shared" si="0"/>
        <v>0.21249999999999999</v>
      </c>
      <c r="F17" s="78">
        <v>5</v>
      </c>
      <c r="G17" s="81">
        <v>0.05</v>
      </c>
      <c r="H17" s="79">
        <f t="shared" si="1"/>
        <v>0.25</v>
      </c>
      <c r="I17" s="80">
        <f t="shared" si="2"/>
        <v>1.25</v>
      </c>
      <c r="J17" s="78">
        <f t="shared" si="3"/>
        <v>6.25E-2</v>
      </c>
      <c r="K17" s="78"/>
      <c r="L17" s="50"/>
      <c r="M17" s="50"/>
      <c r="N17" s="50"/>
      <c r="P17" s="1" t="s">
        <v>83</v>
      </c>
      <c r="Q17" s="8">
        <v>40</v>
      </c>
      <c r="R17" s="8">
        <v>10</v>
      </c>
      <c r="S17" s="8">
        <v>15</v>
      </c>
      <c r="T17" s="18">
        <f t="shared" si="4"/>
        <v>0.25</v>
      </c>
      <c r="U17" s="19">
        <f t="shared" si="5"/>
        <v>1.25</v>
      </c>
    </row>
    <row r="18" spans="1:24" s="5" customFormat="1" x14ac:dyDescent="0.25">
      <c r="A18" s="323"/>
      <c r="B18" s="74" t="s">
        <v>84</v>
      </c>
      <c r="C18" s="75" t="s">
        <v>150</v>
      </c>
      <c r="D18" s="76">
        <v>0.75</v>
      </c>
      <c r="E18" s="77">
        <f t="shared" si="0"/>
        <v>0.1875</v>
      </c>
      <c r="F18" s="78">
        <v>5</v>
      </c>
      <c r="G18" s="81">
        <v>7.0000000000000007E-2</v>
      </c>
      <c r="H18" s="79">
        <f t="shared" si="1"/>
        <v>0.35000000000000003</v>
      </c>
      <c r="I18" s="80">
        <f t="shared" si="2"/>
        <v>1.25</v>
      </c>
      <c r="J18" s="78">
        <f t="shared" si="3"/>
        <v>8.7500000000000008E-2</v>
      </c>
      <c r="K18" s="78"/>
      <c r="L18" s="50"/>
      <c r="M18" s="50"/>
      <c r="N18" s="50"/>
      <c r="P18" s="1" t="s">
        <v>84</v>
      </c>
      <c r="Q18" s="8">
        <v>40</v>
      </c>
      <c r="R18" s="8">
        <v>10</v>
      </c>
      <c r="S18" s="8">
        <v>15</v>
      </c>
      <c r="T18" s="18">
        <f t="shared" si="4"/>
        <v>0.25</v>
      </c>
      <c r="U18" s="19">
        <f t="shared" si="5"/>
        <v>1.25</v>
      </c>
    </row>
    <row r="19" spans="1:24" s="5" customFormat="1" x14ac:dyDescent="0.25">
      <c r="A19" s="323"/>
      <c r="B19" s="74" t="s">
        <v>140</v>
      </c>
      <c r="C19" s="75" t="s">
        <v>150</v>
      </c>
      <c r="D19" s="76">
        <v>0.9</v>
      </c>
      <c r="E19" s="77">
        <f t="shared" si="0"/>
        <v>0.9</v>
      </c>
      <c r="F19" s="78">
        <v>5</v>
      </c>
      <c r="G19" s="81">
        <v>0.05</v>
      </c>
      <c r="H19" s="79">
        <f t="shared" si="1"/>
        <v>0.25</v>
      </c>
      <c r="I19" s="79">
        <f>U21</f>
        <v>5</v>
      </c>
      <c r="J19" s="78">
        <f t="shared" si="3"/>
        <v>0.25</v>
      </c>
      <c r="K19" s="78"/>
      <c r="L19" s="50"/>
      <c r="M19" s="50"/>
      <c r="N19" s="50"/>
      <c r="P19" s="314" t="s">
        <v>170</v>
      </c>
      <c r="Q19" s="314"/>
      <c r="R19" s="314"/>
      <c r="S19" s="314"/>
      <c r="T19" s="314"/>
      <c r="U19" s="314"/>
    </row>
    <row r="20" spans="1:24" ht="30" x14ac:dyDescent="0.25">
      <c r="A20" s="330" t="s">
        <v>158</v>
      </c>
      <c r="B20" s="330"/>
      <c r="C20" s="82">
        <f>SUM(H3:H19)</f>
        <v>5</v>
      </c>
      <c r="D20" s="83"/>
      <c r="E20" s="83"/>
      <c r="F20" s="83"/>
      <c r="G20" s="84"/>
      <c r="H20" s="83"/>
      <c r="I20" s="83"/>
      <c r="J20" s="83"/>
      <c r="K20" s="85"/>
      <c r="L20" s="85"/>
      <c r="M20" s="85"/>
      <c r="N20" s="85"/>
      <c r="P20" s="6" t="s">
        <v>170</v>
      </c>
      <c r="Q20" s="15" t="s">
        <v>161</v>
      </c>
      <c r="R20" s="15" t="s">
        <v>162</v>
      </c>
      <c r="S20" s="15" t="s">
        <v>163</v>
      </c>
      <c r="T20" s="16" t="s">
        <v>171</v>
      </c>
      <c r="U20" s="17" t="s">
        <v>156</v>
      </c>
    </row>
    <row r="21" spans="1:24" x14ac:dyDescent="0.25">
      <c r="A21" s="330" t="s">
        <v>159</v>
      </c>
      <c r="B21" s="330"/>
      <c r="C21" s="53">
        <f>SUM(J3:J19)</f>
        <v>3.2375000000000003</v>
      </c>
      <c r="D21" s="83"/>
      <c r="E21" s="83"/>
      <c r="F21" s="83"/>
      <c r="G21" s="83"/>
      <c r="H21" s="83"/>
      <c r="I21" s="83"/>
      <c r="J21" s="83"/>
      <c r="K21" s="85"/>
      <c r="L21" s="85"/>
      <c r="M21" s="85"/>
      <c r="N21" s="85"/>
      <c r="P21" s="11" t="s">
        <v>71</v>
      </c>
      <c r="Q21" s="8">
        <v>28</v>
      </c>
      <c r="R21" s="8">
        <v>28</v>
      </c>
      <c r="S21" s="8">
        <f>Q21-R21</f>
        <v>0</v>
      </c>
      <c r="T21" s="8">
        <f>R21/Q21</f>
        <v>1</v>
      </c>
      <c r="U21" s="8">
        <f>T21*5</f>
        <v>5</v>
      </c>
    </row>
    <row r="22" spans="1:24" x14ac:dyDescent="0.25">
      <c r="A22" s="322" t="s">
        <v>190</v>
      </c>
      <c r="B22" s="322"/>
      <c r="C22" s="51">
        <f>C21/C20</f>
        <v>0.64750000000000008</v>
      </c>
      <c r="D22" s="83"/>
      <c r="E22" s="83"/>
      <c r="F22" s="83"/>
      <c r="G22" s="83"/>
      <c r="H22" s="83"/>
      <c r="I22" s="83"/>
      <c r="J22" s="83"/>
      <c r="K22" s="85"/>
      <c r="L22" s="85"/>
      <c r="M22" s="85"/>
      <c r="N22" s="85"/>
    </row>
    <row r="23" spans="1:24" x14ac:dyDescent="0.25">
      <c r="A23" s="86"/>
      <c r="B23" s="86"/>
      <c r="C23" s="86"/>
      <c r="D23" s="83"/>
      <c r="E23" s="83"/>
      <c r="F23" s="83"/>
      <c r="G23" s="83"/>
      <c r="H23" s="83"/>
      <c r="I23" s="83"/>
      <c r="J23" s="83"/>
      <c r="K23" s="85"/>
      <c r="L23" s="85"/>
      <c r="M23" s="85"/>
      <c r="N23" s="85"/>
    </row>
    <row r="24" spans="1:24" x14ac:dyDescent="0.25">
      <c r="A24" s="315" t="s">
        <v>287</v>
      </c>
      <c r="B24" s="316"/>
      <c r="C24" s="111" t="s">
        <v>280</v>
      </c>
      <c r="D24" s="325" t="s">
        <v>257</v>
      </c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</row>
    <row r="25" spans="1:24" x14ac:dyDescent="0.25">
      <c r="A25" s="303" t="s">
        <v>288</v>
      </c>
      <c r="B25" s="304"/>
      <c r="C25" s="230" t="s">
        <v>281</v>
      </c>
      <c r="D25" s="84" t="s">
        <v>255</v>
      </c>
      <c r="E25" s="83"/>
      <c r="F25" s="83"/>
      <c r="G25" s="83"/>
      <c r="H25" s="83"/>
      <c r="I25" s="83"/>
      <c r="J25" s="83"/>
      <c r="K25" s="85"/>
      <c r="L25" s="85"/>
      <c r="M25" s="85"/>
      <c r="N25" s="85"/>
    </row>
    <row r="26" spans="1:24" x14ac:dyDescent="0.25">
      <c r="A26" s="312" t="s">
        <v>289</v>
      </c>
      <c r="B26" s="313"/>
      <c r="C26" s="224" t="s">
        <v>282</v>
      </c>
      <c r="D26" s="84"/>
      <c r="E26" s="83"/>
      <c r="F26" s="83"/>
      <c r="G26" s="83"/>
      <c r="H26" s="83"/>
      <c r="I26" s="83"/>
      <c r="J26" s="83"/>
      <c r="K26" s="85"/>
      <c r="L26" s="85"/>
      <c r="M26" s="85"/>
      <c r="N26" s="85"/>
    </row>
    <row r="27" spans="1:24" ht="15.75" x14ac:dyDescent="0.25">
      <c r="B27" s="229" t="s">
        <v>283</v>
      </c>
    </row>
    <row r="28" spans="1:24" ht="15.75" thickBot="1" x14ac:dyDescent="0.3"/>
    <row r="29" spans="1:24" x14ac:dyDescent="0.25">
      <c r="A29" s="305" t="s">
        <v>227</v>
      </c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7"/>
    </row>
    <row r="30" spans="1:24" s="9" customFormat="1" ht="45.75" thickBot="1" x14ac:dyDescent="0.3">
      <c r="A30" s="167" t="s">
        <v>148</v>
      </c>
      <c r="B30" s="168"/>
      <c r="C30" s="112" t="s">
        <v>149</v>
      </c>
      <c r="D30" s="112" t="s">
        <v>151</v>
      </c>
      <c r="E30" s="113" t="s">
        <v>152</v>
      </c>
      <c r="F30" s="112" t="s">
        <v>153</v>
      </c>
      <c r="G30" s="112" t="s">
        <v>154</v>
      </c>
      <c r="H30" s="113" t="s">
        <v>155</v>
      </c>
      <c r="I30" s="113" t="s">
        <v>156</v>
      </c>
      <c r="J30" s="113" t="s">
        <v>157</v>
      </c>
      <c r="K30" s="153" t="s">
        <v>134</v>
      </c>
      <c r="L30" s="154" t="s">
        <v>135</v>
      </c>
      <c r="M30" s="154" t="s">
        <v>136</v>
      </c>
      <c r="N30" s="155" t="s">
        <v>137</v>
      </c>
      <c r="P30" s="13" t="s">
        <v>169</v>
      </c>
      <c r="Q30" s="14" t="s">
        <v>164</v>
      </c>
      <c r="R30" s="14" t="s">
        <v>166</v>
      </c>
      <c r="S30" s="14" t="s">
        <v>165</v>
      </c>
      <c r="T30" s="14" t="s">
        <v>167</v>
      </c>
      <c r="U30" s="14" t="s">
        <v>168</v>
      </c>
    </row>
    <row r="31" spans="1:24" x14ac:dyDescent="0.25">
      <c r="A31" s="310" t="s">
        <v>71</v>
      </c>
      <c r="B31" s="117" t="s">
        <v>72</v>
      </c>
      <c r="C31" s="118" t="s">
        <v>150</v>
      </c>
      <c r="D31" s="119">
        <v>0.9</v>
      </c>
      <c r="E31" s="120">
        <f>(I31/F31)*D31</f>
        <v>0.22500000000000001</v>
      </c>
      <c r="F31" s="121">
        <v>5</v>
      </c>
      <c r="G31" s="119">
        <v>7.0000000000000007E-2</v>
      </c>
      <c r="H31" s="122">
        <f>G31*F31</f>
        <v>0.35000000000000003</v>
      </c>
      <c r="I31" s="123">
        <f>U31</f>
        <v>1.25</v>
      </c>
      <c r="J31" s="121">
        <f>G31*I31</f>
        <v>8.7500000000000008E-2</v>
      </c>
      <c r="K31" s="121"/>
      <c r="L31" s="124" t="s">
        <v>131</v>
      </c>
      <c r="M31" s="124"/>
      <c r="N31" s="124"/>
      <c r="P31" s="1" t="s">
        <v>72</v>
      </c>
      <c r="Q31" s="6">
        <v>40</v>
      </c>
      <c r="R31" s="6">
        <v>10</v>
      </c>
      <c r="S31" s="6">
        <v>15</v>
      </c>
      <c r="T31" s="18">
        <f>R31/Q31</f>
        <v>0.25</v>
      </c>
      <c r="U31" s="20">
        <f>T31*5</f>
        <v>1.25</v>
      </c>
    </row>
    <row r="32" spans="1:24" x14ac:dyDescent="0.25">
      <c r="A32" s="310"/>
      <c r="B32" s="125" t="s">
        <v>73</v>
      </c>
      <c r="C32" s="126" t="s">
        <v>150</v>
      </c>
      <c r="D32" s="127">
        <v>0.9</v>
      </c>
      <c r="E32" s="128">
        <f t="shared" ref="E32:E47" si="6">(I32/F32)*D32</f>
        <v>0.36000000000000004</v>
      </c>
      <c r="F32" s="129">
        <v>5</v>
      </c>
      <c r="G32" s="127">
        <v>7.0000000000000007E-2</v>
      </c>
      <c r="H32" s="130">
        <f t="shared" ref="H32:H47" si="7">G32*F32</f>
        <v>0.35000000000000003</v>
      </c>
      <c r="I32" s="131">
        <f t="shared" ref="I32:I46" si="8">U32</f>
        <v>2</v>
      </c>
      <c r="J32" s="129">
        <f t="shared" ref="J32:J47" si="9">G32*I32</f>
        <v>0.14000000000000001</v>
      </c>
      <c r="K32" s="129"/>
      <c r="L32" s="132" t="s">
        <v>131</v>
      </c>
      <c r="M32" s="132"/>
      <c r="N32" s="132"/>
      <c r="P32" s="1" t="s">
        <v>73</v>
      </c>
      <c r="Q32" s="6">
        <v>50</v>
      </c>
      <c r="R32" s="6">
        <v>20</v>
      </c>
      <c r="S32" s="6">
        <v>10</v>
      </c>
      <c r="T32" s="18">
        <f t="shared" ref="T32:T46" si="10">R32/Q32</f>
        <v>0.4</v>
      </c>
      <c r="U32" s="20">
        <f t="shared" ref="U32:U46" si="11">T32*5</f>
        <v>2</v>
      </c>
    </row>
    <row r="33" spans="1:21" x14ac:dyDescent="0.25">
      <c r="A33" s="310"/>
      <c r="B33" s="125" t="s">
        <v>138</v>
      </c>
      <c r="C33" s="126" t="s">
        <v>150</v>
      </c>
      <c r="D33" s="127">
        <v>1</v>
      </c>
      <c r="E33" s="128">
        <f t="shared" si="6"/>
        <v>0.5</v>
      </c>
      <c r="F33" s="129">
        <v>5</v>
      </c>
      <c r="G33" s="127">
        <v>7.0000000000000007E-2</v>
      </c>
      <c r="H33" s="130">
        <f t="shared" si="7"/>
        <v>0.35000000000000003</v>
      </c>
      <c r="I33" s="131">
        <f t="shared" si="8"/>
        <v>2.5</v>
      </c>
      <c r="J33" s="129">
        <f t="shared" si="9"/>
        <v>0.17500000000000002</v>
      </c>
      <c r="K33" s="129" t="s">
        <v>147</v>
      </c>
      <c r="L33" s="132"/>
      <c r="M33" s="132"/>
      <c r="N33" s="132"/>
      <c r="P33" s="1" t="s">
        <v>138</v>
      </c>
      <c r="Q33" s="6">
        <v>60</v>
      </c>
      <c r="R33" s="6">
        <v>30</v>
      </c>
      <c r="S33" s="6">
        <v>10</v>
      </c>
      <c r="T33" s="18">
        <f t="shared" si="10"/>
        <v>0.5</v>
      </c>
      <c r="U33" s="20">
        <f t="shared" si="11"/>
        <v>2.5</v>
      </c>
    </row>
    <row r="34" spans="1:21" x14ac:dyDescent="0.25">
      <c r="A34" s="310"/>
      <c r="B34" s="125" t="s">
        <v>74</v>
      </c>
      <c r="C34" s="126" t="s">
        <v>150</v>
      </c>
      <c r="D34" s="127">
        <v>0.9</v>
      </c>
      <c r="E34" s="128">
        <f t="shared" si="6"/>
        <v>0.45</v>
      </c>
      <c r="F34" s="129">
        <v>5</v>
      </c>
      <c r="G34" s="127">
        <v>7.0000000000000007E-2</v>
      </c>
      <c r="H34" s="130">
        <f t="shared" si="7"/>
        <v>0.35000000000000003</v>
      </c>
      <c r="I34" s="131">
        <f t="shared" si="8"/>
        <v>2.5</v>
      </c>
      <c r="J34" s="129">
        <f t="shared" si="9"/>
        <v>0.17500000000000002</v>
      </c>
      <c r="K34" s="129"/>
      <c r="L34" s="132" t="s">
        <v>131</v>
      </c>
      <c r="M34" s="132"/>
      <c r="N34" s="132"/>
      <c r="P34" s="1" t="s">
        <v>74</v>
      </c>
      <c r="Q34" s="6">
        <v>20</v>
      </c>
      <c r="R34" s="6">
        <v>10</v>
      </c>
      <c r="S34" s="6">
        <v>5</v>
      </c>
      <c r="T34" s="18">
        <f t="shared" si="10"/>
        <v>0.5</v>
      </c>
      <c r="U34" s="20">
        <f t="shared" si="11"/>
        <v>2.5</v>
      </c>
    </row>
    <row r="35" spans="1:21" x14ac:dyDescent="0.25">
      <c r="A35" s="310"/>
      <c r="B35" s="125" t="s">
        <v>141</v>
      </c>
      <c r="C35" s="126" t="s">
        <v>150</v>
      </c>
      <c r="D35" s="127">
        <v>0.85</v>
      </c>
      <c r="E35" s="128">
        <f t="shared" si="6"/>
        <v>0.28333333333333333</v>
      </c>
      <c r="F35" s="129">
        <v>5</v>
      </c>
      <c r="G35" s="127">
        <v>7.0000000000000007E-2</v>
      </c>
      <c r="H35" s="130">
        <f t="shared" si="7"/>
        <v>0.35000000000000003</v>
      </c>
      <c r="I35" s="131">
        <f t="shared" si="8"/>
        <v>1.6666666666666665</v>
      </c>
      <c r="J35" s="129">
        <f t="shared" si="9"/>
        <v>0.11666666666666667</v>
      </c>
      <c r="K35" s="129"/>
      <c r="L35" s="132"/>
      <c r="M35" s="132" t="s">
        <v>132</v>
      </c>
      <c r="N35" s="132"/>
      <c r="P35" s="1" t="s">
        <v>141</v>
      </c>
      <c r="Q35" s="6">
        <v>30</v>
      </c>
      <c r="R35" s="6">
        <v>10</v>
      </c>
      <c r="S35" s="6">
        <v>5</v>
      </c>
      <c r="T35" s="18">
        <f t="shared" si="10"/>
        <v>0.33333333333333331</v>
      </c>
      <c r="U35" s="20">
        <f t="shared" si="11"/>
        <v>1.6666666666666665</v>
      </c>
    </row>
    <row r="36" spans="1:21" x14ac:dyDescent="0.25">
      <c r="A36" s="310"/>
      <c r="B36" s="125" t="s">
        <v>75</v>
      </c>
      <c r="C36" s="126" t="s">
        <v>150</v>
      </c>
      <c r="D36" s="127">
        <v>0.85</v>
      </c>
      <c r="E36" s="128">
        <f t="shared" si="6"/>
        <v>0.32692307692307693</v>
      </c>
      <c r="F36" s="129">
        <v>5</v>
      </c>
      <c r="G36" s="127">
        <v>0.02</v>
      </c>
      <c r="H36" s="130">
        <f t="shared" si="7"/>
        <v>0.1</v>
      </c>
      <c r="I36" s="131">
        <f t="shared" si="8"/>
        <v>1.9230769230769231</v>
      </c>
      <c r="J36" s="129">
        <f t="shared" si="9"/>
        <v>3.8461538461538464E-2</v>
      </c>
      <c r="K36" s="129"/>
      <c r="L36" s="132"/>
      <c r="M36" s="132" t="s">
        <v>132</v>
      </c>
      <c r="N36" s="132"/>
      <c r="P36" s="1" t="s">
        <v>75</v>
      </c>
      <c r="Q36" s="6">
        <v>52</v>
      </c>
      <c r="R36" s="6">
        <v>20</v>
      </c>
      <c r="S36" s="6">
        <v>10</v>
      </c>
      <c r="T36" s="18">
        <f t="shared" si="10"/>
        <v>0.38461538461538464</v>
      </c>
      <c r="U36" s="20">
        <f t="shared" si="11"/>
        <v>1.9230769230769231</v>
      </c>
    </row>
    <row r="37" spans="1:21" x14ac:dyDescent="0.25">
      <c r="A37" s="310"/>
      <c r="B37" s="125" t="s">
        <v>76</v>
      </c>
      <c r="C37" s="126" t="s">
        <v>150</v>
      </c>
      <c r="D37" s="127">
        <v>0.85</v>
      </c>
      <c r="E37" s="128">
        <f t="shared" si="6"/>
        <v>0.21249999999999999</v>
      </c>
      <c r="F37" s="129">
        <v>5</v>
      </c>
      <c r="G37" s="127">
        <v>7.0000000000000007E-2</v>
      </c>
      <c r="H37" s="130">
        <f t="shared" si="7"/>
        <v>0.35000000000000003</v>
      </c>
      <c r="I37" s="131">
        <f t="shared" si="8"/>
        <v>1.25</v>
      </c>
      <c r="J37" s="129">
        <f t="shared" si="9"/>
        <v>8.7500000000000008E-2</v>
      </c>
      <c r="K37" s="129"/>
      <c r="L37" s="132"/>
      <c r="M37" s="132" t="s">
        <v>132</v>
      </c>
      <c r="N37" s="132"/>
      <c r="P37" s="1" t="s">
        <v>76</v>
      </c>
      <c r="Q37" s="6">
        <v>40</v>
      </c>
      <c r="R37" s="6">
        <v>10</v>
      </c>
      <c r="S37" s="6">
        <v>3</v>
      </c>
      <c r="T37" s="18">
        <f t="shared" si="10"/>
        <v>0.25</v>
      </c>
      <c r="U37" s="20">
        <f t="shared" si="11"/>
        <v>1.25</v>
      </c>
    </row>
    <row r="38" spans="1:21" x14ac:dyDescent="0.25">
      <c r="A38" s="310"/>
      <c r="B38" s="125" t="s">
        <v>77</v>
      </c>
      <c r="C38" s="126" t="s">
        <v>150</v>
      </c>
      <c r="D38" s="127">
        <v>0.85</v>
      </c>
      <c r="E38" s="128">
        <f t="shared" si="6"/>
        <v>0.34</v>
      </c>
      <c r="F38" s="129">
        <v>5</v>
      </c>
      <c r="G38" s="127">
        <v>0.04</v>
      </c>
      <c r="H38" s="130">
        <f t="shared" si="7"/>
        <v>0.2</v>
      </c>
      <c r="I38" s="131">
        <f t="shared" si="8"/>
        <v>2</v>
      </c>
      <c r="J38" s="129">
        <f t="shared" si="9"/>
        <v>0.08</v>
      </c>
      <c r="K38" s="129"/>
      <c r="L38" s="132"/>
      <c r="M38" s="132" t="s">
        <v>132</v>
      </c>
      <c r="N38" s="132"/>
      <c r="P38" s="1" t="s">
        <v>77</v>
      </c>
      <c r="Q38" s="6">
        <v>10</v>
      </c>
      <c r="R38" s="6">
        <v>4</v>
      </c>
      <c r="S38" s="6">
        <v>2</v>
      </c>
      <c r="T38" s="18">
        <f t="shared" si="10"/>
        <v>0.4</v>
      </c>
      <c r="U38" s="20">
        <f t="shared" si="11"/>
        <v>2</v>
      </c>
    </row>
    <row r="39" spans="1:21" x14ac:dyDescent="0.25">
      <c r="A39" s="310"/>
      <c r="B39" s="125" t="s">
        <v>78</v>
      </c>
      <c r="C39" s="126" t="s">
        <v>150</v>
      </c>
      <c r="D39" s="127">
        <v>0.85</v>
      </c>
      <c r="E39" s="128">
        <f t="shared" si="6"/>
        <v>0.63749999999999996</v>
      </c>
      <c r="F39" s="129">
        <v>5</v>
      </c>
      <c r="G39" s="127">
        <v>7.0000000000000007E-2</v>
      </c>
      <c r="H39" s="130">
        <f t="shared" si="7"/>
        <v>0.35000000000000003</v>
      </c>
      <c r="I39" s="131">
        <f t="shared" si="8"/>
        <v>3.75</v>
      </c>
      <c r="J39" s="129">
        <f t="shared" si="9"/>
        <v>0.26250000000000001</v>
      </c>
      <c r="K39" s="129"/>
      <c r="L39" s="132"/>
      <c r="M39" s="132" t="s">
        <v>132</v>
      </c>
      <c r="N39" s="132"/>
      <c r="P39" s="1" t="s">
        <v>78</v>
      </c>
      <c r="Q39" s="6">
        <v>20</v>
      </c>
      <c r="R39" s="6">
        <v>15</v>
      </c>
      <c r="S39" s="6">
        <v>5</v>
      </c>
      <c r="T39" s="18">
        <f t="shared" si="10"/>
        <v>0.75</v>
      </c>
      <c r="U39" s="20">
        <f t="shared" si="11"/>
        <v>3.75</v>
      </c>
    </row>
    <row r="40" spans="1:21" x14ac:dyDescent="0.25">
      <c r="A40" s="310"/>
      <c r="B40" s="125" t="s">
        <v>79</v>
      </c>
      <c r="C40" s="126" t="s">
        <v>150</v>
      </c>
      <c r="D40" s="127">
        <v>0.85</v>
      </c>
      <c r="E40" s="128">
        <f t="shared" si="6"/>
        <v>0.28333333333333333</v>
      </c>
      <c r="F40" s="129">
        <v>5</v>
      </c>
      <c r="G40" s="127">
        <v>0.04</v>
      </c>
      <c r="H40" s="130">
        <f t="shared" si="7"/>
        <v>0.2</v>
      </c>
      <c r="I40" s="131">
        <f t="shared" si="8"/>
        <v>1.6666666666666665</v>
      </c>
      <c r="J40" s="129">
        <f t="shared" si="9"/>
        <v>6.6666666666666666E-2</v>
      </c>
      <c r="K40" s="129"/>
      <c r="L40" s="132"/>
      <c r="M40" s="132" t="s">
        <v>132</v>
      </c>
      <c r="N40" s="132"/>
      <c r="P40" s="1" t="s">
        <v>79</v>
      </c>
      <c r="Q40" s="6">
        <v>30</v>
      </c>
      <c r="R40" s="6">
        <v>10</v>
      </c>
      <c r="S40" s="6">
        <v>4</v>
      </c>
      <c r="T40" s="18">
        <f t="shared" si="10"/>
        <v>0.33333333333333331</v>
      </c>
      <c r="U40" s="20">
        <f t="shared" si="11"/>
        <v>1.6666666666666665</v>
      </c>
    </row>
    <row r="41" spans="1:21" x14ac:dyDescent="0.25">
      <c r="A41" s="310"/>
      <c r="B41" s="125" t="s">
        <v>80</v>
      </c>
      <c r="C41" s="126" t="s">
        <v>150</v>
      </c>
      <c r="D41" s="127">
        <v>0.85</v>
      </c>
      <c r="E41" s="128">
        <f t="shared" si="6"/>
        <v>0.14166666666666666</v>
      </c>
      <c r="F41" s="129">
        <v>5</v>
      </c>
      <c r="G41" s="127">
        <v>0.03</v>
      </c>
      <c r="H41" s="130">
        <f t="shared" si="7"/>
        <v>0.15</v>
      </c>
      <c r="I41" s="131">
        <f t="shared" si="8"/>
        <v>0.83333333333333326</v>
      </c>
      <c r="J41" s="129">
        <f t="shared" si="9"/>
        <v>2.4999999999999998E-2</v>
      </c>
      <c r="K41" s="129"/>
      <c r="L41" s="132"/>
      <c r="M41" s="132" t="s">
        <v>132</v>
      </c>
      <c r="N41" s="132"/>
      <c r="P41" s="1" t="s">
        <v>80</v>
      </c>
      <c r="Q41" s="6">
        <v>60</v>
      </c>
      <c r="R41" s="6">
        <v>10</v>
      </c>
      <c r="S41" s="6">
        <v>6</v>
      </c>
      <c r="T41" s="18">
        <f t="shared" si="10"/>
        <v>0.16666666666666666</v>
      </c>
      <c r="U41" s="20">
        <f t="shared" si="11"/>
        <v>0.83333333333333326</v>
      </c>
    </row>
    <row r="42" spans="1:21" x14ac:dyDescent="0.25">
      <c r="A42" s="310"/>
      <c r="B42" s="125" t="s">
        <v>139</v>
      </c>
      <c r="C42" s="126" t="s">
        <v>150</v>
      </c>
      <c r="D42" s="127">
        <v>1</v>
      </c>
      <c r="E42" s="128">
        <f t="shared" si="6"/>
        <v>0.41666666666666669</v>
      </c>
      <c r="F42" s="129">
        <v>5</v>
      </c>
      <c r="G42" s="127">
        <v>0.1</v>
      </c>
      <c r="H42" s="130">
        <f t="shared" si="7"/>
        <v>0.5</v>
      </c>
      <c r="I42" s="131">
        <f t="shared" si="8"/>
        <v>2.0833333333333335</v>
      </c>
      <c r="J42" s="129">
        <f t="shared" si="9"/>
        <v>0.20833333333333337</v>
      </c>
      <c r="K42" s="129" t="s">
        <v>147</v>
      </c>
      <c r="L42" s="132"/>
      <c r="M42" s="132"/>
      <c r="N42" s="132"/>
      <c r="P42" s="1" t="s">
        <v>139</v>
      </c>
      <c r="Q42" s="6">
        <v>48</v>
      </c>
      <c r="R42" s="6">
        <v>20</v>
      </c>
      <c r="S42" s="6">
        <v>10</v>
      </c>
      <c r="T42" s="18">
        <f t="shared" si="10"/>
        <v>0.41666666666666669</v>
      </c>
      <c r="U42" s="20">
        <f t="shared" si="11"/>
        <v>2.0833333333333335</v>
      </c>
    </row>
    <row r="43" spans="1:21" x14ac:dyDescent="0.25">
      <c r="A43" s="310"/>
      <c r="B43" s="125" t="s">
        <v>81</v>
      </c>
      <c r="C43" s="126" t="s">
        <v>150</v>
      </c>
      <c r="D43" s="127">
        <v>0.85</v>
      </c>
      <c r="E43" s="128">
        <f t="shared" si="6"/>
        <v>0.17</v>
      </c>
      <c r="F43" s="129">
        <v>5</v>
      </c>
      <c r="G43" s="127">
        <v>7.0000000000000007E-2</v>
      </c>
      <c r="H43" s="130">
        <f t="shared" si="7"/>
        <v>0.35000000000000003</v>
      </c>
      <c r="I43" s="131">
        <f t="shared" si="8"/>
        <v>1</v>
      </c>
      <c r="J43" s="129">
        <f t="shared" si="9"/>
        <v>7.0000000000000007E-2</v>
      </c>
      <c r="K43" s="129"/>
      <c r="L43" s="132"/>
      <c r="M43" s="132" t="s">
        <v>132</v>
      </c>
      <c r="N43" s="132"/>
      <c r="P43" s="1" t="s">
        <v>81</v>
      </c>
      <c r="Q43" s="6">
        <v>10</v>
      </c>
      <c r="R43" s="6">
        <v>2</v>
      </c>
      <c r="S43" s="6">
        <v>20</v>
      </c>
      <c r="T43" s="18">
        <f t="shared" si="10"/>
        <v>0.2</v>
      </c>
      <c r="U43" s="20">
        <f t="shared" si="11"/>
        <v>1</v>
      </c>
    </row>
    <row r="44" spans="1:21" x14ac:dyDescent="0.25">
      <c r="A44" s="310"/>
      <c r="B44" s="125" t="s">
        <v>82</v>
      </c>
      <c r="C44" s="126" t="s">
        <v>150</v>
      </c>
      <c r="D44" s="127">
        <v>0.85</v>
      </c>
      <c r="E44" s="128">
        <f t="shared" si="6"/>
        <v>0.21249999999999999</v>
      </c>
      <c r="F44" s="129">
        <v>5</v>
      </c>
      <c r="G44" s="127">
        <v>0.04</v>
      </c>
      <c r="H44" s="130">
        <f t="shared" si="7"/>
        <v>0.2</v>
      </c>
      <c r="I44" s="131">
        <f t="shared" si="8"/>
        <v>1.25</v>
      </c>
      <c r="J44" s="129">
        <f t="shared" si="9"/>
        <v>0.05</v>
      </c>
      <c r="K44" s="129"/>
      <c r="L44" s="132"/>
      <c r="M44" s="132" t="s">
        <v>132</v>
      </c>
      <c r="N44" s="132"/>
      <c r="P44" s="1" t="s">
        <v>82</v>
      </c>
      <c r="Q44" s="6">
        <v>20</v>
      </c>
      <c r="R44" s="6">
        <v>5</v>
      </c>
      <c r="S44" s="6">
        <v>15</v>
      </c>
      <c r="T44" s="18">
        <f t="shared" si="10"/>
        <v>0.25</v>
      </c>
      <c r="U44" s="20">
        <f t="shared" si="11"/>
        <v>1.25</v>
      </c>
    </row>
    <row r="45" spans="1:21" x14ac:dyDescent="0.25">
      <c r="A45" s="310"/>
      <c r="B45" s="125" t="s">
        <v>83</v>
      </c>
      <c r="C45" s="126" t="s">
        <v>150</v>
      </c>
      <c r="D45" s="127">
        <v>0.85</v>
      </c>
      <c r="E45" s="128">
        <f t="shared" si="6"/>
        <v>0.17708333333333334</v>
      </c>
      <c r="F45" s="129">
        <v>5</v>
      </c>
      <c r="G45" s="127">
        <v>0.05</v>
      </c>
      <c r="H45" s="130">
        <f t="shared" si="7"/>
        <v>0.25</v>
      </c>
      <c r="I45" s="131">
        <f t="shared" si="8"/>
        <v>1.0416666666666667</v>
      </c>
      <c r="J45" s="129">
        <f t="shared" si="9"/>
        <v>5.2083333333333343E-2</v>
      </c>
      <c r="K45" s="129"/>
      <c r="L45" s="132"/>
      <c r="M45" s="132" t="s">
        <v>132</v>
      </c>
      <c r="N45" s="132"/>
      <c r="P45" s="1" t="s">
        <v>83</v>
      </c>
      <c r="Q45" s="6">
        <v>48</v>
      </c>
      <c r="R45" s="6">
        <v>10</v>
      </c>
      <c r="S45" s="6">
        <v>20</v>
      </c>
      <c r="T45" s="18">
        <f t="shared" si="10"/>
        <v>0.20833333333333334</v>
      </c>
      <c r="U45" s="20">
        <f t="shared" si="11"/>
        <v>1.0416666666666667</v>
      </c>
    </row>
    <row r="46" spans="1:21" x14ac:dyDescent="0.25">
      <c r="A46" s="310"/>
      <c r="B46" s="125" t="s">
        <v>84</v>
      </c>
      <c r="C46" s="126" t="s">
        <v>150</v>
      </c>
      <c r="D46" s="127">
        <v>0.75</v>
      </c>
      <c r="E46" s="128">
        <f t="shared" si="6"/>
        <v>0.1875</v>
      </c>
      <c r="F46" s="129">
        <v>5</v>
      </c>
      <c r="G46" s="127">
        <v>7.0000000000000007E-2</v>
      </c>
      <c r="H46" s="130">
        <f t="shared" si="7"/>
        <v>0.35000000000000003</v>
      </c>
      <c r="I46" s="131">
        <f t="shared" si="8"/>
        <v>1.25</v>
      </c>
      <c r="J46" s="129">
        <f t="shared" si="9"/>
        <v>8.7500000000000008E-2</v>
      </c>
      <c r="K46" s="129"/>
      <c r="L46" s="132"/>
      <c r="M46" s="132"/>
      <c r="N46" s="132" t="s">
        <v>133</v>
      </c>
      <c r="P46" s="1" t="s">
        <v>84</v>
      </c>
      <c r="Q46" s="6">
        <v>20</v>
      </c>
      <c r="R46" s="6">
        <v>5</v>
      </c>
      <c r="S46" s="6">
        <v>5</v>
      </c>
      <c r="T46" s="18">
        <f t="shared" si="10"/>
        <v>0.25</v>
      </c>
      <c r="U46" s="20">
        <f t="shared" si="11"/>
        <v>1.25</v>
      </c>
    </row>
    <row r="47" spans="1:21" x14ac:dyDescent="0.25">
      <c r="A47" s="310"/>
      <c r="B47" s="125" t="s">
        <v>140</v>
      </c>
      <c r="C47" s="126" t="s">
        <v>150</v>
      </c>
      <c r="D47" s="127">
        <v>0.9</v>
      </c>
      <c r="E47" s="128">
        <f t="shared" si="6"/>
        <v>0.18000000000000002</v>
      </c>
      <c r="F47" s="129">
        <v>5</v>
      </c>
      <c r="G47" s="127">
        <v>0.05</v>
      </c>
      <c r="H47" s="130">
        <f t="shared" si="7"/>
        <v>0.25</v>
      </c>
      <c r="I47" s="130">
        <f>U49</f>
        <v>1</v>
      </c>
      <c r="J47" s="129">
        <f t="shared" si="9"/>
        <v>0.05</v>
      </c>
      <c r="K47" s="129"/>
      <c r="L47" s="132" t="s">
        <v>131</v>
      </c>
      <c r="M47" s="132"/>
      <c r="N47" s="132"/>
      <c r="P47" s="314" t="s">
        <v>170</v>
      </c>
      <c r="Q47" s="314"/>
      <c r="R47" s="314"/>
      <c r="S47" s="314"/>
      <c r="T47" s="314"/>
      <c r="U47" s="314"/>
    </row>
    <row r="48" spans="1:21" ht="30" x14ac:dyDescent="0.25">
      <c r="A48" s="327" t="s">
        <v>158</v>
      </c>
      <c r="B48" s="327"/>
      <c r="C48" s="133">
        <f>SUM(H31:H47)</f>
        <v>5</v>
      </c>
      <c r="D48" s="134"/>
      <c r="E48" s="134"/>
      <c r="F48" s="134"/>
      <c r="G48" s="135"/>
      <c r="H48" s="134"/>
      <c r="I48" s="134"/>
      <c r="J48" s="134"/>
      <c r="K48" s="136"/>
      <c r="L48" s="136"/>
      <c r="M48" s="136"/>
      <c r="N48" s="136"/>
      <c r="P48" s="6" t="s">
        <v>170</v>
      </c>
      <c r="Q48" s="15" t="s">
        <v>161</v>
      </c>
      <c r="R48" s="15" t="s">
        <v>162</v>
      </c>
      <c r="S48" s="15" t="s">
        <v>163</v>
      </c>
      <c r="T48" s="36" t="s">
        <v>171</v>
      </c>
      <c r="U48" s="17" t="s">
        <v>156</v>
      </c>
    </row>
    <row r="49" spans="1:21" x14ac:dyDescent="0.25">
      <c r="A49" s="327" t="s">
        <v>159</v>
      </c>
      <c r="B49" s="327"/>
      <c r="C49" s="146">
        <f>SUM(J31:J47)</f>
        <v>1.7722115384615384</v>
      </c>
      <c r="D49" s="134"/>
      <c r="E49" s="134"/>
      <c r="F49" s="134"/>
      <c r="G49" s="134"/>
      <c r="H49" s="134"/>
      <c r="I49" s="134"/>
      <c r="J49" s="134"/>
      <c r="K49" s="136"/>
      <c r="L49" s="136"/>
      <c r="M49" s="136"/>
      <c r="N49" s="136"/>
      <c r="P49" s="1" t="s">
        <v>71</v>
      </c>
      <c r="Q49" s="6">
        <v>50</v>
      </c>
      <c r="R49" s="6">
        <v>10</v>
      </c>
      <c r="S49" s="6">
        <f>Q49-R49</f>
        <v>40</v>
      </c>
      <c r="T49" s="6">
        <f>R49/Q49</f>
        <v>0.2</v>
      </c>
      <c r="U49" s="6">
        <f>T49*5</f>
        <v>1</v>
      </c>
    </row>
    <row r="50" spans="1:21" x14ac:dyDescent="0.25">
      <c r="A50" s="300" t="s">
        <v>190</v>
      </c>
      <c r="B50" s="300"/>
      <c r="C50" s="137">
        <f>C49/C48</f>
        <v>0.35444230769230767</v>
      </c>
      <c r="D50" s="134"/>
      <c r="E50" s="134"/>
      <c r="F50" s="134"/>
      <c r="G50" s="134"/>
      <c r="H50" s="134"/>
      <c r="I50" s="134"/>
      <c r="J50" s="134"/>
      <c r="K50" s="136"/>
      <c r="L50" s="136"/>
      <c r="M50" s="136"/>
      <c r="N50" s="136"/>
    </row>
    <row r="51" spans="1:21" x14ac:dyDescent="0.25">
      <c r="A51" s="138"/>
      <c r="B51" s="138"/>
      <c r="C51" s="138"/>
      <c r="D51" s="134"/>
      <c r="E51" s="134"/>
      <c r="F51" s="134"/>
      <c r="G51" s="134"/>
      <c r="H51" s="134"/>
      <c r="I51" s="134"/>
      <c r="J51" s="134"/>
      <c r="K51" s="136"/>
      <c r="L51" s="136"/>
      <c r="M51" s="136"/>
      <c r="N51" s="136"/>
    </row>
    <row r="52" spans="1:21" x14ac:dyDescent="0.25">
      <c r="A52" s="301" t="s">
        <v>192</v>
      </c>
      <c r="B52" s="302"/>
      <c r="C52" s="137">
        <f>4.5/5</f>
        <v>0.9</v>
      </c>
      <c r="D52" s="134"/>
      <c r="E52" s="134"/>
      <c r="F52" s="134"/>
      <c r="G52" s="134"/>
      <c r="H52" s="134"/>
      <c r="I52" s="134"/>
      <c r="J52" s="134"/>
      <c r="K52" s="136"/>
      <c r="L52" s="136"/>
      <c r="M52" s="136"/>
      <c r="N52" s="136"/>
    </row>
  </sheetData>
  <autoFilter ref="A2:U22" xr:uid="{E03BA1E9-DFA4-4F94-BE53-D1E5306489C4}"/>
  <mergeCells count="17">
    <mergeCell ref="A1:N1"/>
    <mergeCell ref="A3:A19"/>
    <mergeCell ref="A20:B20"/>
    <mergeCell ref="A21:B21"/>
    <mergeCell ref="A22:B22"/>
    <mergeCell ref="P47:U47"/>
    <mergeCell ref="A48:B48"/>
    <mergeCell ref="A49:B49"/>
    <mergeCell ref="P19:U19"/>
    <mergeCell ref="A24:B24"/>
    <mergeCell ref="D24:X24"/>
    <mergeCell ref="A50:B50"/>
    <mergeCell ref="A52:B52"/>
    <mergeCell ref="A25:B25"/>
    <mergeCell ref="A29:N29"/>
    <mergeCell ref="A31:A47"/>
    <mergeCell ref="A26:B2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6739-2F51-4F20-97DD-19B83D8C1161}">
  <sheetPr>
    <tabColor theme="8" tint="0.59999389629810485"/>
  </sheetPr>
  <dimension ref="A1:X44"/>
  <sheetViews>
    <sheetView workbookViewId="0">
      <pane ySplit="2" topLeftCell="A3" activePane="bottomLeft" state="frozen"/>
      <selection activeCell="B40" sqref="B40"/>
      <selection pane="bottomLeft" activeCell="Q3" sqref="Q3:S3"/>
    </sheetView>
  </sheetViews>
  <sheetFormatPr defaultRowHeight="15" x14ac:dyDescent="0.25"/>
  <cols>
    <col min="1" max="1" width="9.140625" style="2"/>
    <col min="2" max="2" width="44.7109375" style="2" bestFit="1" customWidth="1"/>
    <col min="3" max="3" width="20.7109375" style="2" bestFit="1" customWidth="1"/>
    <col min="4" max="9" width="13.28515625" style="3" customWidth="1"/>
    <col min="10" max="10" width="15.5703125" style="3" customWidth="1"/>
    <col min="11" max="11" width="10.42578125" style="4" customWidth="1"/>
    <col min="12" max="13" width="9.140625" style="4" customWidth="1"/>
    <col min="14" max="14" width="9.42578125" style="4" customWidth="1"/>
    <col min="15" max="15" width="2.42578125" style="2" customWidth="1"/>
    <col min="16" max="16" width="41.28515625" style="2" customWidth="1"/>
    <col min="17" max="17" width="15.28515625" style="2" customWidth="1"/>
    <col min="18" max="18" width="16.85546875" style="2" customWidth="1"/>
    <col min="19" max="19" width="17.7109375" style="2" customWidth="1"/>
    <col min="20" max="20" width="16.5703125" style="2" customWidth="1"/>
    <col min="21" max="21" width="13.140625" style="2" customWidth="1"/>
    <col min="22" max="22" width="9.140625" style="2" customWidth="1"/>
    <col min="23" max="264" width="9.140625" style="2"/>
    <col min="265" max="265" width="39.28515625" style="2" bestFit="1" customWidth="1"/>
    <col min="266" max="266" width="44.7109375" style="2" bestFit="1" customWidth="1"/>
    <col min="267" max="267" width="10.42578125" style="2" customWidth="1"/>
    <col min="268" max="520" width="9.140625" style="2"/>
    <col min="521" max="521" width="39.28515625" style="2" bestFit="1" customWidth="1"/>
    <col min="522" max="522" width="44.7109375" style="2" bestFit="1" customWidth="1"/>
    <col min="523" max="523" width="10.42578125" style="2" customWidth="1"/>
    <col min="524" max="776" width="9.140625" style="2"/>
    <col min="777" max="777" width="39.28515625" style="2" bestFit="1" customWidth="1"/>
    <col min="778" max="778" width="44.7109375" style="2" bestFit="1" customWidth="1"/>
    <col min="779" max="779" width="10.42578125" style="2" customWidth="1"/>
    <col min="780" max="1032" width="9.140625" style="2"/>
    <col min="1033" max="1033" width="39.28515625" style="2" bestFit="1" customWidth="1"/>
    <col min="1034" max="1034" width="44.7109375" style="2" bestFit="1" customWidth="1"/>
    <col min="1035" max="1035" width="10.42578125" style="2" customWidth="1"/>
    <col min="1036" max="1288" width="9.140625" style="2"/>
    <col min="1289" max="1289" width="39.28515625" style="2" bestFit="1" customWidth="1"/>
    <col min="1290" max="1290" width="44.7109375" style="2" bestFit="1" customWidth="1"/>
    <col min="1291" max="1291" width="10.42578125" style="2" customWidth="1"/>
    <col min="1292" max="1544" width="9.140625" style="2"/>
    <col min="1545" max="1545" width="39.28515625" style="2" bestFit="1" customWidth="1"/>
    <col min="1546" max="1546" width="44.7109375" style="2" bestFit="1" customWidth="1"/>
    <col min="1547" max="1547" width="10.42578125" style="2" customWidth="1"/>
    <col min="1548" max="1800" width="9.140625" style="2"/>
    <col min="1801" max="1801" width="39.28515625" style="2" bestFit="1" customWidth="1"/>
    <col min="1802" max="1802" width="44.7109375" style="2" bestFit="1" customWidth="1"/>
    <col min="1803" max="1803" width="10.42578125" style="2" customWidth="1"/>
    <col min="1804" max="2056" width="9.140625" style="2"/>
    <col min="2057" max="2057" width="39.28515625" style="2" bestFit="1" customWidth="1"/>
    <col min="2058" max="2058" width="44.7109375" style="2" bestFit="1" customWidth="1"/>
    <col min="2059" max="2059" width="10.42578125" style="2" customWidth="1"/>
    <col min="2060" max="2312" width="9.140625" style="2"/>
    <col min="2313" max="2313" width="39.28515625" style="2" bestFit="1" customWidth="1"/>
    <col min="2314" max="2314" width="44.7109375" style="2" bestFit="1" customWidth="1"/>
    <col min="2315" max="2315" width="10.42578125" style="2" customWidth="1"/>
    <col min="2316" max="2568" width="9.140625" style="2"/>
    <col min="2569" max="2569" width="39.28515625" style="2" bestFit="1" customWidth="1"/>
    <col min="2570" max="2570" width="44.7109375" style="2" bestFit="1" customWidth="1"/>
    <col min="2571" max="2571" width="10.42578125" style="2" customWidth="1"/>
    <col min="2572" max="2824" width="9.140625" style="2"/>
    <col min="2825" max="2825" width="39.28515625" style="2" bestFit="1" customWidth="1"/>
    <col min="2826" max="2826" width="44.7109375" style="2" bestFit="1" customWidth="1"/>
    <col min="2827" max="2827" width="10.42578125" style="2" customWidth="1"/>
    <col min="2828" max="3080" width="9.140625" style="2"/>
    <col min="3081" max="3081" width="39.28515625" style="2" bestFit="1" customWidth="1"/>
    <col min="3082" max="3082" width="44.7109375" style="2" bestFit="1" customWidth="1"/>
    <col min="3083" max="3083" width="10.42578125" style="2" customWidth="1"/>
    <col min="3084" max="3336" width="9.140625" style="2"/>
    <col min="3337" max="3337" width="39.28515625" style="2" bestFit="1" customWidth="1"/>
    <col min="3338" max="3338" width="44.7109375" style="2" bestFit="1" customWidth="1"/>
    <col min="3339" max="3339" width="10.42578125" style="2" customWidth="1"/>
    <col min="3340" max="3592" width="9.140625" style="2"/>
    <col min="3593" max="3593" width="39.28515625" style="2" bestFit="1" customWidth="1"/>
    <col min="3594" max="3594" width="44.7109375" style="2" bestFit="1" customWidth="1"/>
    <col min="3595" max="3595" width="10.42578125" style="2" customWidth="1"/>
    <col min="3596" max="3848" width="9.140625" style="2"/>
    <col min="3849" max="3849" width="39.28515625" style="2" bestFit="1" customWidth="1"/>
    <col min="3850" max="3850" width="44.7109375" style="2" bestFit="1" customWidth="1"/>
    <col min="3851" max="3851" width="10.42578125" style="2" customWidth="1"/>
    <col min="3852" max="4104" width="9.140625" style="2"/>
    <col min="4105" max="4105" width="39.28515625" style="2" bestFit="1" customWidth="1"/>
    <col min="4106" max="4106" width="44.7109375" style="2" bestFit="1" customWidth="1"/>
    <col min="4107" max="4107" width="10.42578125" style="2" customWidth="1"/>
    <col min="4108" max="4360" width="9.140625" style="2"/>
    <col min="4361" max="4361" width="39.28515625" style="2" bestFit="1" customWidth="1"/>
    <col min="4362" max="4362" width="44.7109375" style="2" bestFit="1" customWidth="1"/>
    <col min="4363" max="4363" width="10.42578125" style="2" customWidth="1"/>
    <col min="4364" max="4616" width="9.140625" style="2"/>
    <col min="4617" max="4617" width="39.28515625" style="2" bestFit="1" customWidth="1"/>
    <col min="4618" max="4618" width="44.7109375" style="2" bestFit="1" customWidth="1"/>
    <col min="4619" max="4619" width="10.42578125" style="2" customWidth="1"/>
    <col min="4620" max="4872" width="9.140625" style="2"/>
    <col min="4873" max="4873" width="39.28515625" style="2" bestFit="1" customWidth="1"/>
    <col min="4874" max="4874" width="44.7109375" style="2" bestFit="1" customWidth="1"/>
    <col min="4875" max="4875" width="10.42578125" style="2" customWidth="1"/>
    <col min="4876" max="5128" width="9.140625" style="2"/>
    <col min="5129" max="5129" width="39.28515625" style="2" bestFit="1" customWidth="1"/>
    <col min="5130" max="5130" width="44.7109375" style="2" bestFit="1" customWidth="1"/>
    <col min="5131" max="5131" width="10.42578125" style="2" customWidth="1"/>
    <col min="5132" max="5384" width="9.140625" style="2"/>
    <col min="5385" max="5385" width="39.28515625" style="2" bestFit="1" customWidth="1"/>
    <col min="5386" max="5386" width="44.7109375" style="2" bestFit="1" customWidth="1"/>
    <col min="5387" max="5387" width="10.42578125" style="2" customWidth="1"/>
    <col min="5388" max="5640" width="9.140625" style="2"/>
    <col min="5641" max="5641" width="39.28515625" style="2" bestFit="1" customWidth="1"/>
    <col min="5642" max="5642" width="44.7109375" style="2" bestFit="1" customWidth="1"/>
    <col min="5643" max="5643" width="10.42578125" style="2" customWidth="1"/>
    <col min="5644" max="5896" width="9.140625" style="2"/>
    <col min="5897" max="5897" width="39.28515625" style="2" bestFit="1" customWidth="1"/>
    <col min="5898" max="5898" width="44.7109375" style="2" bestFit="1" customWidth="1"/>
    <col min="5899" max="5899" width="10.42578125" style="2" customWidth="1"/>
    <col min="5900" max="6152" width="9.140625" style="2"/>
    <col min="6153" max="6153" width="39.28515625" style="2" bestFit="1" customWidth="1"/>
    <col min="6154" max="6154" width="44.7109375" style="2" bestFit="1" customWidth="1"/>
    <col min="6155" max="6155" width="10.42578125" style="2" customWidth="1"/>
    <col min="6156" max="6408" width="9.140625" style="2"/>
    <col min="6409" max="6409" width="39.28515625" style="2" bestFit="1" customWidth="1"/>
    <col min="6410" max="6410" width="44.7109375" style="2" bestFit="1" customWidth="1"/>
    <col min="6411" max="6411" width="10.42578125" style="2" customWidth="1"/>
    <col min="6412" max="6664" width="9.140625" style="2"/>
    <col min="6665" max="6665" width="39.28515625" style="2" bestFit="1" customWidth="1"/>
    <col min="6666" max="6666" width="44.7109375" style="2" bestFit="1" customWidth="1"/>
    <col min="6667" max="6667" width="10.42578125" style="2" customWidth="1"/>
    <col min="6668" max="6920" width="9.140625" style="2"/>
    <col min="6921" max="6921" width="39.28515625" style="2" bestFit="1" customWidth="1"/>
    <col min="6922" max="6922" width="44.7109375" style="2" bestFit="1" customWidth="1"/>
    <col min="6923" max="6923" width="10.42578125" style="2" customWidth="1"/>
    <col min="6924" max="7176" width="9.140625" style="2"/>
    <col min="7177" max="7177" width="39.28515625" style="2" bestFit="1" customWidth="1"/>
    <col min="7178" max="7178" width="44.7109375" style="2" bestFit="1" customWidth="1"/>
    <col min="7179" max="7179" width="10.42578125" style="2" customWidth="1"/>
    <col min="7180" max="7432" width="9.140625" style="2"/>
    <col min="7433" max="7433" width="39.28515625" style="2" bestFit="1" customWidth="1"/>
    <col min="7434" max="7434" width="44.7109375" style="2" bestFit="1" customWidth="1"/>
    <col min="7435" max="7435" width="10.42578125" style="2" customWidth="1"/>
    <col min="7436" max="7688" width="9.140625" style="2"/>
    <col min="7689" max="7689" width="39.28515625" style="2" bestFit="1" customWidth="1"/>
    <col min="7690" max="7690" width="44.7109375" style="2" bestFit="1" customWidth="1"/>
    <col min="7691" max="7691" width="10.42578125" style="2" customWidth="1"/>
    <col min="7692" max="7944" width="9.140625" style="2"/>
    <col min="7945" max="7945" width="39.28515625" style="2" bestFit="1" customWidth="1"/>
    <col min="7946" max="7946" width="44.7109375" style="2" bestFit="1" customWidth="1"/>
    <col min="7947" max="7947" width="10.42578125" style="2" customWidth="1"/>
    <col min="7948" max="8200" width="9.140625" style="2"/>
    <col min="8201" max="8201" width="39.28515625" style="2" bestFit="1" customWidth="1"/>
    <col min="8202" max="8202" width="44.7109375" style="2" bestFit="1" customWidth="1"/>
    <col min="8203" max="8203" width="10.42578125" style="2" customWidth="1"/>
    <col min="8204" max="8456" width="9.140625" style="2"/>
    <col min="8457" max="8457" width="39.28515625" style="2" bestFit="1" customWidth="1"/>
    <col min="8458" max="8458" width="44.7109375" style="2" bestFit="1" customWidth="1"/>
    <col min="8459" max="8459" width="10.42578125" style="2" customWidth="1"/>
    <col min="8460" max="8712" width="9.140625" style="2"/>
    <col min="8713" max="8713" width="39.28515625" style="2" bestFit="1" customWidth="1"/>
    <col min="8714" max="8714" width="44.7109375" style="2" bestFit="1" customWidth="1"/>
    <col min="8715" max="8715" width="10.42578125" style="2" customWidth="1"/>
    <col min="8716" max="8968" width="9.140625" style="2"/>
    <col min="8969" max="8969" width="39.28515625" style="2" bestFit="1" customWidth="1"/>
    <col min="8970" max="8970" width="44.7109375" style="2" bestFit="1" customWidth="1"/>
    <col min="8971" max="8971" width="10.42578125" style="2" customWidth="1"/>
    <col min="8972" max="9224" width="9.140625" style="2"/>
    <col min="9225" max="9225" width="39.28515625" style="2" bestFit="1" customWidth="1"/>
    <col min="9226" max="9226" width="44.7109375" style="2" bestFit="1" customWidth="1"/>
    <col min="9227" max="9227" width="10.42578125" style="2" customWidth="1"/>
    <col min="9228" max="9480" width="9.140625" style="2"/>
    <col min="9481" max="9481" width="39.28515625" style="2" bestFit="1" customWidth="1"/>
    <col min="9482" max="9482" width="44.7109375" style="2" bestFit="1" customWidth="1"/>
    <col min="9483" max="9483" width="10.42578125" style="2" customWidth="1"/>
    <col min="9484" max="9736" width="9.140625" style="2"/>
    <col min="9737" max="9737" width="39.28515625" style="2" bestFit="1" customWidth="1"/>
    <col min="9738" max="9738" width="44.7109375" style="2" bestFit="1" customWidth="1"/>
    <col min="9739" max="9739" width="10.42578125" style="2" customWidth="1"/>
    <col min="9740" max="9992" width="9.140625" style="2"/>
    <col min="9993" max="9993" width="39.28515625" style="2" bestFit="1" customWidth="1"/>
    <col min="9994" max="9994" width="44.7109375" style="2" bestFit="1" customWidth="1"/>
    <col min="9995" max="9995" width="10.42578125" style="2" customWidth="1"/>
    <col min="9996" max="10248" width="9.140625" style="2"/>
    <col min="10249" max="10249" width="39.28515625" style="2" bestFit="1" customWidth="1"/>
    <col min="10250" max="10250" width="44.7109375" style="2" bestFit="1" customWidth="1"/>
    <col min="10251" max="10251" width="10.42578125" style="2" customWidth="1"/>
    <col min="10252" max="10504" width="9.140625" style="2"/>
    <col min="10505" max="10505" width="39.28515625" style="2" bestFit="1" customWidth="1"/>
    <col min="10506" max="10506" width="44.7109375" style="2" bestFit="1" customWidth="1"/>
    <col min="10507" max="10507" width="10.42578125" style="2" customWidth="1"/>
    <col min="10508" max="10760" width="9.140625" style="2"/>
    <col min="10761" max="10761" width="39.28515625" style="2" bestFit="1" customWidth="1"/>
    <col min="10762" max="10762" width="44.7109375" style="2" bestFit="1" customWidth="1"/>
    <col min="10763" max="10763" width="10.42578125" style="2" customWidth="1"/>
    <col min="10764" max="11016" width="9.140625" style="2"/>
    <col min="11017" max="11017" width="39.28515625" style="2" bestFit="1" customWidth="1"/>
    <col min="11018" max="11018" width="44.7109375" style="2" bestFit="1" customWidth="1"/>
    <col min="11019" max="11019" width="10.42578125" style="2" customWidth="1"/>
    <col min="11020" max="11272" width="9.140625" style="2"/>
    <col min="11273" max="11273" width="39.28515625" style="2" bestFit="1" customWidth="1"/>
    <col min="11274" max="11274" width="44.7109375" style="2" bestFit="1" customWidth="1"/>
    <col min="11275" max="11275" width="10.42578125" style="2" customWidth="1"/>
    <col min="11276" max="11528" width="9.140625" style="2"/>
    <col min="11529" max="11529" width="39.28515625" style="2" bestFit="1" customWidth="1"/>
    <col min="11530" max="11530" width="44.7109375" style="2" bestFit="1" customWidth="1"/>
    <col min="11531" max="11531" width="10.42578125" style="2" customWidth="1"/>
    <col min="11532" max="11784" width="9.140625" style="2"/>
    <col min="11785" max="11785" width="39.28515625" style="2" bestFit="1" customWidth="1"/>
    <col min="11786" max="11786" width="44.7109375" style="2" bestFit="1" customWidth="1"/>
    <col min="11787" max="11787" width="10.42578125" style="2" customWidth="1"/>
    <col min="11788" max="12040" width="9.140625" style="2"/>
    <col min="12041" max="12041" width="39.28515625" style="2" bestFit="1" customWidth="1"/>
    <col min="12042" max="12042" width="44.7109375" style="2" bestFit="1" customWidth="1"/>
    <col min="12043" max="12043" width="10.42578125" style="2" customWidth="1"/>
    <col min="12044" max="12296" width="9.140625" style="2"/>
    <col min="12297" max="12297" width="39.28515625" style="2" bestFit="1" customWidth="1"/>
    <col min="12298" max="12298" width="44.7109375" style="2" bestFit="1" customWidth="1"/>
    <col min="12299" max="12299" width="10.42578125" style="2" customWidth="1"/>
    <col min="12300" max="12552" width="9.140625" style="2"/>
    <col min="12553" max="12553" width="39.28515625" style="2" bestFit="1" customWidth="1"/>
    <col min="12554" max="12554" width="44.7109375" style="2" bestFit="1" customWidth="1"/>
    <col min="12555" max="12555" width="10.42578125" style="2" customWidth="1"/>
    <col min="12556" max="12808" width="9.140625" style="2"/>
    <col min="12809" max="12809" width="39.28515625" style="2" bestFit="1" customWidth="1"/>
    <col min="12810" max="12810" width="44.7109375" style="2" bestFit="1" customWidth="1"/>
    <col min="12811" max="12811" width="10.42578125" style="2" customWidth="1"/>
    <col min="12812" max="13064" width="9.140625" style="2"/>
    <col min="13065" max="13065" width="39.28515625" style="2" bestFit="1" customWidth="1"/>
    <col min="13066" max="13066" width="44.7109375" style="2" bestFit="1" customWidth="1"/>
    <col min="13067" max="13067" width="10.42578125" style="2" customWidth="1"/>
    <col min="13068" max="13320" width="9.140625" style="2"/>
    <col min="13321" max="13321" width="39.28515625" style="2" bestFit="1" customWidth="1"/>
    <col min="13322" max="13322" width="44.7109375" style="2" bestFit="1" customWidth="1"/>
    <col min="13323" max="13323" width="10.42578125" style="2" customWidth="1"/>
    <col min="13324" max="13576" width="9.140625" style="2"/>
    <col min="13577" max="13577" width="39.28515625" style="2" bestFit="1" customWidth="1"/>
    <col min="13578" max="13578" width="44.7109375" style="2" bestFit="1" customWidth="1"/>
    <col min="13579" max="13579" width="10.42578125" style="2" customWidth="1"/>
    <col min="13580" max="13832" width="9.140625" style="2"/>
    <col min="13833" max="13833" width="39.28515625" style="2" bestFit="1" customWidth="1"/>
    <col min="13834" max="13834" width="44.7109375" style="2" bestFit="1" customWidth="1"/>
    <col min="13835" max="13835" width="10.42578125" style="2" customWidth="1"/>
    <col min="13836" max="14088" width="9.140625" style="2"/>
    <col min="14089" max="14089" width="39.28515625" style="2" bestFit="1" customWidth="1"/>
    <col min="14090" max="14090" width="44.7109375" style="2" bestFit="1" customWidth="1"/>
    <col min="14091" max="14091" width="10.42578125" style="2" customWidth="1"/>
    <col min="14092" max="14344" width="9.140625" style="2"/>
    <col min="14345" max="14345" width="39.28515625" style="2" bestFit="1" customWidth="1"/>
    <col min="14346" max="14346" width="44.7109375" style="2" bestFit="1" customWidth="1"/>
    <col min="14347" max="14347" width="10.42578125" style="2" customWidth="1"/>
    <col min="14348" max="14600" width="9.140625" style="2"/>
    <col min="14601" max="14601" width="39.28515625" style="2" bestFit="1" customWidth="1"/>
    <col min="14602" max="14602" width="44.7109375" style="2" bestFit="1" customWidth="1"/>
    <col min="14603" max="14603" width="10.42578125" style="2" customWidth="1"/>
    <col min="14604" max="14856" width="9.140625" style="2"/>
    <col min="14857" max="14857" width="39.28515625" style="2" bestFit="1" customWidth="1"/>
    <col min="14858" max="14858" width="44.7109375" style="2" bestFit="1" customWidth="1"/>
    <col min="14859" max="14859" width="10.42578125" style="2" customWidth="1"/>
    <col min="14860" max="15112" width="9.140625" style="2"/>
    <col min="15113" max="15113" width="39.28515625" style="2" bestFit="1" customWidth="1"/>
    <col min="15114" max="15114" width="44.7109375" style="2" bestFit="1" customWidth="1"/>
    <col min="15115" max="15115" width="10.42578125" style="2" customWidth="1"/>
    <col min="15116" max="15368" width="9.140625" style="2"/>
    <col min="15369" max="15369" width="39.28515625" style="2" bestFit="1" customWidth="1"/>
    <col min="15370" max="15370" width="44.7109375" style="2" bestFit="1" customWidth="1"/>
    <col min="15371" max="15371" width="10.42578125" style="2" customWidth="1"/>
    <col min="15372" max="15624" width="9.140625" style="2"/>
    <col min="15625" max="15625" width="39.28515625" style="2" bestFit="1" customWidth="1"/>
    <col min="15626" max="15626" width="44.7109375" style="2" bestFit="1" customWidth="1"/>
    <col min="15627" max="15627" width="10.42578125" style="2" customWidth="1"/>
    <col min="15628" max="15880" width="9.140625" style="2"/>
    <col min="15881" max="15881" width="39.28515625" style="2" bestFit="1" customWidth="1"/>
    <col min="15882" max="15882" width="44.7109375" style="2" bestFit="1" customWidth="1"/>
    <col min="15883" max="15883" width="10.42578125" style="2" customWidth="1"/>
    <col min="15884" max="16136" width="9.140625" style="2"/>
    <col min="16137" max="16137" width="39.28515625" style="2" bestFit="1" customWidth="1"/>
    <col min="16138" max="16138" width="44.7109375" style="2" bestFit="1" customWidth="1"/>
    <col min="16139" max="16139" width="10.42578125" style="2" customWidth="1"/>
    <col min="16140" max="16384" width="9.140625" style="2"/>
  </cols>
  <sheetData>
    <row r="1" spans="1:21" x14ac:dyDescent="0.25">
      <c r="A1" s="317" t="s">
        <v>201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/>
    </row>
    <row r="2" spans="1:21" s="9" customFormat="1" ht="45" x14ac:dyDescent="0.25">
      <c r="A2" s="335" t="s">
        <v>148</v>
      </c>
      <c r="B2" s="336"/>
      <c r="C2" s="96" t="s">
        <v>149</v>
      </c>
      <c r="D2" s="96" t="s">
        <v>151</v>
      </c>
      <c r="E2" s="97" t="s">
        <v>152</v>
      </c>
      <c r="F2" s="96" t="s">
        <v>153</v>
      </c>
      <c r="G2" s="96" t="s">
        <v>154</v>
      </c>
      <c r="H2" s="97" t="s">
        <v>155</v>
      </c>
      <c r="I2" s="97" t="s">
        <v>156</v>
      </c>
      <c r="J2" s="97" t="s">
        <v>157</v>
      </c>
      <c r="K2" s="98" t="s">
        <v>134</v>
      </c>
      <c r="L2" s="99" t="s">
        <v>135</v>
      </c>
      <c r="M2" s="99" t="s">
        <v>136</v>
      </c>
      <c r="N2" s="99" t="s">
        <v>137</v>
      </c>
      <c r="P2" s="13" t="s">
        <v>169</v>
      </c>
      <c r="Q2" s="14" t="s">
        <v>164</v>
      </c>
      <c r="R2" s="14" t="s">
        <v>166</v>
      </c>
      <c r="S2" s="14" t="s">
        <v>165</v>
      </c>
      <c r="T2" s="14" t="s">
        <v>167</v>
      </c>
      <c r="U2" s="14" t="s">
        <v>168</v>
      </c>
    </row>
    <row r="3" spans="1:21" s="5" customFormat="1" x14ac:dyDescent="0.25">
      <c r="A3" s="323" t="s">
        <v>45</v>
      </c>
      <c r="B3" s="74" t="s">
        <v>46</v>
      </c>
      <c r="C3" s="75" t="s">
        <v>150</v>
      </c>
      <c r="D3" s="76">
        <v>0.9</v>
      </c>
      <c r="E3" s="77">
        <f>(I3/F3)*D3</f>
        <v>0.22500000000000001</v>
      </c>
      <c r="F3" s="100">
        <v>5</v>
      </c>
      <c r="G3" s="101">
        <v>0.08</v>
      </c>
      <c r="H3" s="102">
        <f>G3*F3</f>
        <v>0.4</v>
      </c>
      <c r="I3" s="80">
        <f>U3</f>
        <v>1.25</v>
      </c>
      <c r="J3" s="78">
        <f>G3*I3</f>
        <v>0.1</v>
      </c>
      <c r="K3" s="78"/>
      <c r="L3" s="50"/>
      <c r="M3" s="50"/>
      <c r="N3" s="50"/>
      <c r="P3" s="7" t="s">
        <v>46</v>
      </c>
      <c r="Q3" s="8">
        <v>40</v>
      </c>
      <c r="R3" s="8">
        <v>10</v>
      </c>
      <c r="S3" s="8">
        <v>15</v>
      </c>
      <c r="T3" s="18">
        <f>R3/Q3</f>
        <v>0.25</v>
      </c>
      <c r="U3" s="19">
        <f>T3*5</f>
        <v>1.25</v>
      </c>
    </row>
    <row r="4" spans="1:21" s="5" customFormat="1" x14ac:dyDescent="0.25">
      <c r="A4" s="323"/>
      <c r="B4" s="74" t="s">
        <v>47</v>
      </c>
      <c r="C4" s="75" t="s">
        <v>150</v>
      </c>
      <c r="D4" s="76">
        <v>0.95</v>
      </c>
      <c r="E4" s="77">
        <f t="shared" ref="E4:E15" si="0">(I4/F4)*D4</f>
        <v>0.23749999999999999</v>
      </c>
      <c r="F4" s="100">
        <v>5</v>
      </c>
      <c r="G4" s="101">
        <v>0.1</v>
      </c>
      <c r="H4" s="102">
        <f t="shared" ref="H4:H15" si="1">G4*F4</f>
        <v>0.5</v>
      </c>
      <c r="I4" s="80">
        <f t="shared" ref="I4:I15" si="2">U4</f>
        <v>1.25</v>
      </c>
      <c r="J4" s="78">
        <f t="shared" ref="J4:J15" si="3">G4*I4</f>
        <v>0.125</v>
      </c>
      <c r="K4" s="78"/>
      <c r="L4" s="50"/>
      <c r="M4" s="50"/>
      <c r="N4" s="50"/>
      <c r="P4" s="7" t="s">
        <v>47</v>
      </c>
      <c r="Q4" s="8">
        <v>40</v>
      </c>
      <c r="R4" s="8">
        <v>10</v>
      </c>
      <c r="S4" s="8">
        <v>15</v>
      </c>
      <c r="T4" s="18">
        <f t="shared" ref="T4:T13" si="4">R4/Q4</f>
        <v>0.25</v>
      </c>
      <c r="U4" s="19">
        <f t="shared" ref="U4:U15" si="5">T4*5</f>
        <v>1.25</v>
      </c>
    </row>
    <row r="5" spans="1:21" s="5" customFormat="1" x14ac:dyDescent="0.25">
      <c r="A5" s="323"/>
      <c r="B5" s="74" t="s">
        <v>48</v>
      </c>
      <c r="C5" s="75" t="s">
        <v>150</v>
      </c>
      <c r="D5" s="76">
        <v>0.8</v>
      </c>
      <c r="E5" s="77">
        <f t="shared" si="0"/>
        <v>0.8</v>
      </c>
      <c r="F5" s="100">
        <v>5</v>
      </c>
      <c r="G5" s="101">
        <v>0.08</v>
      </c>
      <c r="H5" s="102">
        <f t="shared" si="1"/>
        <v>0.4</v>
      </c>
      <c r="I5" s="80">
        <f t="shared" si="2"/>
        <v>5</v>
      </c>
      <c r="J5" s="78">
        <f t="shared" si="3"/>
        <v>0.4</v>
      </c>
      <c r="K5" s="78"/>
      <c r="L5" s="50"/>
      <c r="M5" s="50"/>
      <c r="N5" s="50"/>
      <c r="P5" s="7" t="s">
        <v>48</v>
      </c>
      <c r="Q5" s="8">
        <v>40</v>
      </c>
      <c r="R5" s="8">
        <v>10</v>
      </c>
      <c r="S5" s="8">
        <v>15</v>
      </c>
      <c r="T5" s="18">
        <v>1</v>
      </c>
      <c r="U5" s="19">
        <f t="shared" si="5"/>
        <v>5</v>
      </c>
    </row>
    <row r="6" spans="1:21" s="5" customFormat="1" x14ac:dyDescent="0.25">
      <c r="A6" s="323"/>
      <c r="B6" s="74" t="s">
        <v>49</v>
      </c>
      <c r="C6" s="75" t="s">
        <v>150</v>
      </c>
      <c r="D6" s="76">
        <v>0.8</v>
      </c>
      <c r="E6" s="77">
        <f t="shared" si="0"/>
        <v>0.8</v>
      </c>
      <c r="F6" s="100">
        <v>5</v>
      </c>
      <c r="G6" s="101">
        <v>0.08</v>
      </c>
      <c r="H6" s="102">
        <f t="shared" si="1"/>
        <v>0.4</v>
      </c>
      <c r="I6" s="80">
        <f t="shared" si="2"/>
        <v>5</v>
      </c>
      <c r="J6" s="78">
        <f t="shared" si="3"/>
        <v>0.4</v>
      </c>
      <c r="K6" s="78"/>
      <c r="L6" s="50"/>
      <c r="M6" s="50"/>
      <c r="N6" s="50"/>
      <c r="P6" s="7" t="s">
        <v>49</v>
      </c>
      <c r="Q6" s="8">
        <v>40</v>
      </c>
      <c r="R6" s="8">
        <v>10</v>
      </c>
      <c r="S6" s="8">
        <v>15</v>
      </c>
      <c r="T6" s="18">
        <v>1</v>
      </c>
      <c r="U6" s="19">
        <f t="shared" si="5"/>
        <v>5</v>
      </c>
    </row>
    <row r="7" spans="1:21" s="5" customFormat="1" x14ac:dyDescent="0.25">
      <c r="A7" s="323"/>
      <c r="B7" s="103" t="s">
        <v>197</v>
      </c>
      <c r="C7" s="75" t="s">
        <v>150</v>
      </c>
      <c r="D7" s="76">
        <v>0.85</v>
      </c>
      <c r="E7" s="77">
        <f>(I7/F7)*D7</f>
        <v>0.21249999999999999</v>
      </c>
      <c r="F7" s="100">
        <v>5</v>
      </c>
      <c r="G7" s="101">
        <v>0.05</v>
      </c>
      <c r="H7" s="102">
        <f t="shared" si="1"/>
        <v>0.25</v>
      </c>
      <c r="I7" s="80">
        <f t="shared" si="2"/>
        <v>1.25</v>
      </c>
      <c r="J7" s="78">
        <f t="shared" si="3"/>
        <v>6.25E-2</v>
      </c>
      <c r="K7" s="78"/>
      <c r="L7" s="50"/>
      <c r="M7" s="50"/>
      <c r="N7" s="50"/>
      <c r="P7" s="25" t="s">
        <v>197</v>
      </c>
      <c r="Q7" s="8">
        <v>40</v>
      </c>
      <c r="R7" s="8">
        <v>10</v>
      </c>
      <c r="S7" s="8">
        <v>15</v>
      </c>
      <c r="T7" s="18">
        <f t="shared" si="4"/>
        <v>0.25</v>
      </c>
      <c r="U7" s="19">
        <f t="shared" si="5"/>
        <v>1.25</v>
      </c>
    </row>
    <row r="8" spans="1:21" s="5" customFormat="1" x14ac:dyDescent="0.25">
      <c r="A8" s="323"/>
      <c r="B8" s="104" t="s">
        <v>198</v>
      </c>
      <c r="C8" s="75" t="s">
        <v>150</v>
      </c>
      <c r="D8" s="76">
        <v>0.7</v>
      </c>
      <c r="E8" s="77">
        <f t="shared" si="0"/>
        <v>0.17499999999999999</v>
      </c>
      <c r="F8" s="100">
        <v>5</v>
      </c>
      <c r="G8" s="101">
        <v>0.05</v>
      </c>
      <c r="H8" s="102">
        <f t="shared" si="1"/>
        <v>0.25</v>
      </c>
      <c r="I8" s="80">
        <f t="shared" si="2"/>
        <v>1.25</v>
      </c>
      <c r="J8" s="78">
        <f t="shared" si="3"/>
        <v>6.25E-2</v>
      </c>
      <c r="K8" s="78"/>
      <c r="L8" s="50"/>
      <c r="M8" s="50"/>
      <c r="N8" s="50"/>
      <c r="P8" s="26" t="s">
        <v>198</v>
      </c>
      <c r="Q8" s="8">
        <v>40</v>
      </c>
      <c r="R8" s="8">
        <v>10</v>
      </c>
      <c r="S8" s="8">
        <v>15</v>
      </c>
      <c r="T8" s="18">
        <f t="shared" si="4"/>
        <v>0.25</v>
      </c>
      <c r="U8" s="19">
        <f t="shared" si="5"/>
        <v>1.25</v>
      </c>
    </row>
    <row r="9" spans="1:21" s="5" customFormat="1" x14ac:dyDescent="0.25">
      <c r="A9" s="323"/>
      <c r="B9" s="74" t="s">
        <v>142</v>
      </c>
      <c r="C9" s="75" t="s">
        <v>150</v>
      </c>
      <c r="D9" s="76">
        <v>1</v>
      </c>
      <c r="E9" s="77">
        <f t="shared" si="0"/>
        <v>0.25</v>
      </c>
      <c r="F9" s="100">
        <v>5</v>
      </c>
      <c r="G9" s="101">
        <v>0.1</v>
      </c>
      <c r="H9" s="102">
        <f t="shared" si="1"/>
        <v>0.5</v>
      </c>
      <c r="I9" s="80">
        <f t="shared" si="2"/>
        <v>1.25</v>
      </c>
      <c r="J9" s="78">
        <f t="shared" si="3"/>
        <v>0.125</v>
      </c>
      <c r="K9" s="78"/>
      <c r="L9" s="50"/>
      <c r="M9" s="50"/>
      <c r="N9" s="50"/>
      <c r="P9" s="7" t="s">
        <v>142</v>
      </c>
      <c r="Q9" s="8">
        <v>40</v>
      </c>
      <c r="R9" s="8">
        <v>10</v>
      </c>
      <c r="S9" s="8">
        <v>15</v>
      </c>
      <c r="T9" s="18">
        <f t="shared" si="4"/>
        <v>0.25</v>
      </c>
      <c r="U9" s="19">
        <f t="shared" si="5"/>
        <v>1.25</v>
      </c>
    </row>
    <row r="10" spans="1:21" s="5" customFormat="1" x14ac:dyDescent="0.25">
      <c r="A10" s="323"/>
      <c r="B10" s="74" t="s">
        <v>108</v>
      </c>
      <c r="C10" s="75" t="s">
        <v>150</v>
      </c>
      <c r="D10" s="76">
        <v>0.8</v>
      </c>
      <c r="E10" s="77">
        <f t="shared" si="0"/>
        <v>0.8</v>
      </c>
      <c r="F10" s="100">
        <v>5</v>
      </c>
      <c r="G10" s="101">
        <v>0.05</v>
      </c>
      <c r="H10" s="102">
        <f t="shared" si="1"/>
        <v>0.25</v>
      </c>
      <c r="I10" s="80">
        <f t="shared" si="2"/>
        <v>5</v>
      </c>
      <c r="J10" s="78">
        <f t="shared" si="3"/>
        <v>0.25</v>
      </c>
      <c r="K10" s="78"/>
      <c r="L10" s="50"/>
      <c r="M10" s="50"/>
      <c r="N10" s="50"/>
      <c r="P10" s="7" t="s">
        <v>108</v>
      </c>
      <c r="Q10" s="8">
        <v>40</v>
      </c>
      <c r="R10" s="8">
        <v>10</v>
      </c>
      <c r="S10" s="8">
        <v>15</v>
      </c>
      <c r="T10" s="18">
        <v>1</v>
      </c>
      <c r="U10" s="19">
        <f t="shared" si="5"/>
        <v>5</v>
      </c>
    </row>
    <row r="11" spans="1:21" s="5" customFormat="1" x14ac:dyDescent="0.25">
      <c r="A11" s="323"/>
      <c r="B11" s="74" t="s">
        <v>143</v>
      </c>
      <c r="C11" s="75" t="s">
        <v>150</v>
      </c>
      <c r="D11" s="76">
        <v>0.85</v>
      </c>
      <c r="E11" s="77">
        <f t="shared" si="0"/>
        <v>0.21249999999999999</v>
      </c>
      <c r="F11" s="100">
        <v>5</v>
      </c>
      <c r="G11" s="101">
        <v>0.08</v>
      </c>
      <c r="H11" s="102">
        <f t="shared" si="1"/>
        <v>0.4</v>
      </c>
      <c r="I11" s="80">
        <f t="shared" si="2"/>
        <v>1.25</v>
      </c>
      <c r="J11" s="78">
        <f t="shared" si="3"/>
        <v>0.1</v>
      </c>
      <c r="K11" s="78"/>
      <c r="L11" s="50"/>
      <c r="M11" s="50"/>
      <c r="N11" s="50"/>
      <c r="P11" s="7" t="s">
        <v>143</v>
      </c>
      <c r="Q11" s="8">
        <v>40</v>
      </c>
      <c r="R11" s="8">
        <v>10</v>
      </c>
      <c r="S11" s="8">
        <v>15</v>
      </c>
      <c r="T11" s="18">
        <f t="shared" si="4"/>
        <v>0.25</v>
      </c>
      <c r="U11" s="19">
        <f t="shared" si="5"/>
        <v>1.25</v>
      </c>
    </row>
    <row r="12" spans="1:21" s="5" customFormat="1" x14ac:dyDescent="0.25">
      <c r="A12" s="323"/>
      <c r="B12" s="231" t="s">
        <v>196</v>
      </c>
      <c r="C12" s="75" t="s">
        <v>150</v>
      </c>
      <c r="D12" s="76">
        <v>0.75</v>
      </c>
      <c r="E12" s="77">
        <f t="shared" si="0"/>
        <v>0.1875</v>
      </c>
      <c r="F12" s="100">
        <v>5</v>
      </c>
      <c r="G12" s="101">
        <v>0.05</v>
      </c>
      <c r="H12" s="102">
        <f t="shared" si="1"/>
        <v>0.25</v>
      </c>
      <c r="I12" s="80">
        <f t="shared" si="2"/>
        <v>1.25</v>
      </c>
      <c r="J12" s="78">
        <f t="shared" si="3"/>
        <v>6.25E-2</v>
      </c>
      <c r="K12" s="78"/>
      <c r="L12" s="50"/>
      <c r="M12" s="50"/>
      <c r="N12" s="50"/>
      <c r="P12" s="23" t="s">
        <v>196</v>
      </c>
      <c r="Q12" s="8">
        <v>40</v>
      </c>
      <c r="R12" s="8">
        <v>10</v>
      </c>
      <c r="S12" s="8">
        <v>15</v>
      </c>
      <c r="T12" s="18">
        <f t="shared" si="4"/>
        <v>0.25</v>
      </c>
      <c r="U12" s="19">
        <f t="shared" si="5"/>
        <v>1.25</v>
      </c>
    </row>
    <row r="13" spans="1:21" s="5" customFormat="1" x14ac:dyDescent="0.25">
      <c r="A13" s="323"/>
      <c r="B13" s="74" t="s">
        <v>127</v>
      </c>
      <c r="C13" s="75" t="s">
        <v>150</v>
      </c>
      <c r="D13" s="76">
        <v>0.9</v>
      </c>
      <c r="E13" s="77">
        <f t="shared" si="0"/>
        <v>0.22500000000000001</v>
      </c>
      <c r="F13" s="100">
        <v>5</v>
      </c>
      <c r="G13" s="101">
        <v>0.08</v>
      </c>
      <c r="H13" s="102">
        <f t="shared" si="1"/>
        <v>0.4</v>
      </c>
      <c r="I13" s="80">
        <f t="shared" si="2"/>
        <v>1.25</v>
      </c>
      <c r="J13" s="78">
        <f t="shared" si="3"/>
        <v>0.1</v>
      </c>
      <c r="K13" s="78"/>
      <c r="L13" s="50"/>
      <c r="M13" s="50"/>
      <c r="N13" s="50"/>
      <c r="P13" s="7" t="s">
        <v>127</v>
      </c>
      <c r="Q13" s="8">
        <v>40</v>
      </c>
      <c r="R13" s="8">
        <v>10</v>
      </c>
      <c r="S13" s="8">
        <v>15</v>
      </c>
      <c r="T13" s="18">
        <f t="shared" si="4"/>
        <v>0.25</v>
      </c>
      <c r="U13" s="19">
        <f t="shared" si="5"/>
        <v>1.25</v>
      </c>
    </row>
    <row r="14" spans="1:21" s="5" customFormat="1" x14ac:dyDescent="0.25">
      <c r="A14" s="323"/>
      <c r="B14" s="74" t="s">
        <v>128</v>
      </c>
      <c r="C14" s="75" t="s">
        <v>150</v>
      </c>
      <c r="D14" s="76">
        <v>0.8</v>
      </c>
      <c r="E14" s="77">
        <f t="shared" si="0"/>
        <v>0.8</v>
      </c>
      <c r="F14" s="100">
        <v>5</v>
      </c>
      <c r="G14" s="101">
        <v>0.1</v>
      </c>
      <c r="H14" s="102">
        <f t="shared" si="1"/>
        <v>0.5</v>
      </c>
      <c r="I14" s="80">
        <f t="shared" si="2"/>
        <v>5</v>
      </c>
      <c r="J14" s="78">
        <f t="shared" si="3"/>
        <v>0.5</v>
      </c>
      <c r="K14" s="78"/>
      <c r="L14" s="50"/>
      <c r="M14" s="50"/>
      <c r="N14" s="50"/>
      <c r="P14" s="7" t="s">
        <v>128</v>
      </c>
      <c r="Q14" s="8">
        <v>40</v>
      </c>
      <c r="R14" s="8">
        <v>10</v>
      </c>
      <c r="S14" s="8">
        <v>15</v>
      </c>
      <c r="T14" s="18">
        <v>1</v>
      </c>
      <c r="U14" s="19">
        <f t="shared" si="5"/>
        <v>5</v>
      </c>
    </row>
    <row r="15" spans="1:21" s="5" customFormat="1" x14ac:dyDescent="0.25">
      <c r="A15" s="323"/>
      <c r="B15" s="74" t="s">
        <v>144</v>
      </c>
      <c r="C15" s="75" t="s">
        <v>150</v>
      </c>
      <c r="D15" s="76">
        <v>0.9</v>
      </c>
      <c r="E15" s="77">
        <f t="shared" si="0"/>
        <v>0.9</v>
      </c>
      <c r="F15" s="100">
        <v>5</v>
      </c>
      <c r="G15" s="101">
        <v>0.1</v>
      </c>
      <c r="H15" s="102">
        <f t="shared" si="1"/>
        <v>0.5</v>
      </c>
      <c r="I15" s="80">
        <f t="shared" si="2"/>
        <v>5</v>
      </c>
      <c r="J15" s="78">
        <f t="shared" si="3"/>
        <v>0.5</v>
      </c>
      <c r="K15" s="78"/>
      <c r="L15" s="50"/>
      <c r="M15" s="50"/>
      <c r="N15" s="50"/>
      <c r="P15" s="7" t="s">
        <v>309</v>
      </c>
      <c r="Q15" s="8">
        <v>40</v>
      </c>
      <c r="R15" s="8">
        <v>10</v>
      </c>
      <c r="S15" s="8">
        <v>15</v>
      </c>
      <c r="T15" s="18">
        <v>1</v>
      </c>
      <c r="U15" s="19">
        <f t="shared" si="5"/>
        <v>5</v>
      </c>
    </row>
    <row r="16" spans="1:21" x14ac:dyDescent="0.25">
      <c r="A16" s="330" t="s">
        <v>158</v>
      </c>
      <c r="B16" s="330"/>
      <c r="C16" s="82">
        <f>SUM(H3:H15)</f>
        <v>5</v>
      </c>
      <c r="D16" s="83"/>
      <c r="E16" s="83"/>
      <c r="F16" s="83"/>
      <c r="G16" s="84"/>
      <c r="H16" s="83"/>
      <c r="I16" s="83"/>
      <c r="J16" s="83"/>
      <c r="K16" s="85"/>
      <c r="L16" s="85"/>
      <c r="M16" s="85"/>
      <c r="N16" s="85"/>
    </row>
    <row r="17" spans="1:24" x14ac:dyDescent="0.25">
      <c r="A17" s="330" t="s">
        <v>159</v>
      </c>
      <c r="B17" s="330"/>
      <c r="C17" s="53">
        <f>SUM(J3:J15)</f>
        <v>2.7875000000000001</v>
      </c>
      <c r="D17" s="83"/>
      <c r="E17" s="83"/>
      <c r="F17" s="83"/>
      <c r="G17" s="83"/>
      <c r="H17" s="83"/>
      <c r="I17" s="83"/>
      <c r="J17" s="83"/>
      <c r="K17" s="85"/>
      <c r="L17" s="85"/>
      <c r="M17" s="85"/>
      <c r="N17" s="85"/>
    </row>
    <row r="18" spans="1:24" x14ac:dyDescent="0.25">
      <c r="A18" s="322" t="s">
        <v>190</v>
      </c>
      <c r="B18" s="322"/>
      <c r="C18" s="51">
        <f>C17/C16</f>
        <v>0.5575</v>
      </c>
      <c r="D18" s="83"/>
      <c r="E18" s="83"/>
      <c r="F18" s="83"/>
      <c r="G18" s="83"/>
      <c r="H18" s="83"/>
      <c r="I18" s="83"/>
      <c r="J18" s="83"/>
      <c r="K18" s="85"/>
      <c r="L18" s="85"/>
      <c r="M18" s="85"/>
      <c r="N18" s="85"/>
    </row>
    <row r="19" spans="1:24" x14ac:dyDescent="0.25">
      <c r="A19" s="86"/>
      <c r="B19" s="86"/>
      <c r="C19" s="86"/>
      <c r="D19" s="83"/>
      <c r="E19" s="83"/>
      <c r="F19" s="83"/>
      <c r="G19" s="83"/>
      <c r="H19" s="83"/>
      <c r="I19" s="83"/>
      <c r="J19" s="83"/>
      <c r="K19" s="85"/>
      <c r="L19" s="85"/>
      <c r="M19" s="85"/>
      <c r="N19" s="85"/>
    </row>
    <row r="20" spans="1:24" x14ac:dyDescent="0.25">
      <c r="A20" s="315" t="s">
        <v>290</v>
      </c>
      <c r="B20" s="316"/>
      <c r="C20" s="111" t="s">
        <v>280</v>
      </c>
      <c r="D20" s="325" t="s">
        <v>259</v>
      </c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</row>
    <row r="21" spans="1:24" x14ac:dyDescent="0.25">
      <c r="A21" s="303" t="s">
        <v>291</v>
      </c>
      <c r="B21" s="304"/>
      <c r="C21" s="230" t="s">
        <v>281</v>
      </c>
      <c r="D21" s="84" t="s">
        <v>255</v>
      </c>
      <c r="E21" s="83"/>
      <c r="F21" s="83"/>
      <c r="G21" s="83"/>
      <c r="H21" s="83"/>
      <c r="I21" s="83"/>
      <c r="J21" s="83"/>
      <c r="K21" s="85"/>
      <c r="L21" s="85"/>
      <c r="M21" s="85"/>
      <c r="N21" s="85"/>
    </row>
    <row r="22" spans="1:24" x14ac:dyDescent="0.25">
      <c r="A22" s="312" t="s">
        <v>292</v>
      </c>
      <c r="B22" s="313"/>
      <c r="C22" s="224" t="s">
        <v>282</v>
      </c>
      <c r="D22" s="84"/>
      <c r="E22" s="83"/>
      <c r="F22" s="83"/>
      <c r="G22" s="83"/>
      <c r="H22" s="83"/>
      <c r="I22" s="83"/>
      <c r="J22" s="83"/>
      <c r="K22" s="85"/>
      <c r="L22" s="85"/>
      <c r="M22" s="85"/>
      <c r="N22" s="85"/>
    </row>
    <row r="23" spans="1:24" ht="15.75" x14ac:dyDescent="0.25">
      <c r="B23" s="229" t="s">
        <v>283</v>
      </c>
    </row>
    <row r="24" spans="1:24" ht="15.75" thickBot="1" x14ac:dyDescent="0.3"/>
    <row r="25" spans="1:24" x14ac:dyDescent="0.25">
      <c r="A25" s="305" t="s">
        <v>201</v>
      </c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7"/>
    </row>
    <row r="26" spans="1:24" s="9" customFormat="1" ht="45" x14ac:dyDescent="0.25">
      <c r="A26" s="333" t="s">
        <v>148</v>
      </c>
      <c r="B26" s="334"/>
      <c r="C26" s="161" t="s">
        <v>149</v>
      </c>
      <c r="D26" s="161" t="s">
        <v>151</v>
      </c>
      <c r="E26" s="162" t="s">
        <v>152</v>
      </c>
      <c r="F26" s="161" t="s">
        <v>153</v>
      </c>
      <c r="G26" s="161" t="s">
        <v>154</v>
      </c>
      <c r="H26" s="162" t="s">
        <v>155</v>
      </c>
      <c r="I26" s="162" t="s">
        <v>156</v>
      </c>
      <c r="J26" s="162" t="s">
        <v>157</v>
      </c>
      <c r="K26" s="163" t="s">
        <v>134</v>
      </c>
      <c r="L26" s="164" t="s">
        <v>135</v>
      </c>
      <c r="M26" s="164" t="s">
        <v>136</v>
      </c>
      <c r="N26" s="164" t="s">
        <v>137</v>
      </c>
      <c r="P26" s="13" t="s">
        <v>169</v>
      </c>
      <c r="Q26" s="14" t="s">
        <v>164</v>
      </c>
      <c r="R26" s="14" t="s">
        <v>166</v>
      </c>
      <c r="S26" s="14" t="s">
        <v>165</v>
      </c>
      <c r="T26" s="14" t="s">
        <v>167</v>
      </c>
      <c r="U26" s="14" t="s">
        <v>168</v>
      </c>
    </row>
    <row r="27" spans="1:24" x14ac:dyDescent="0.25">
      <c r="A27" s="310" t="s">
        <v>45</v>
      </c>
      <c r="B27" s="125" t="s">
        <v>46</v>
      </c>
      <c r="C27" s="126" t="s">
        <v>150</v>
      </c>
      <c r="D27" s="127">
        <v>0.9</v>
      </c>
      <c r="E27" s="128">
        <f>(I27/F27)*D27</f>
        <v>0.22500000000000001</v>
      </c>
      <c r="F27" s="158">
        <v>5</v>
      </c>
      <c r="G27" s="159">
        <v>0.08</v>
      </c>
      <c r="H27" s="160">
        <f>G27*F27</f>
        <v>0.4</v>
      </c>
      <c r="I27" s="131">
        <f>U27</f>
        <v>1.25</v>
      </c>
      <c r="J27" s="129">
        <f>G27*I27</f>
        <v>0.1</v>
      </c>
      <c r="K27" s="129"/>
      <c r="L27" s="132" t="s">
        <v>131</v>
      </c>
      <c r="M27" s="132"/>
      <c r="N27" s="132"/>
      <c r="P27" s="1" t="s">
        <v>46</v>
      </c>
      <c r="Q27" s="6">
        <v>40</v>
      </c>
      <c r="R27" s="6">
        <v>10</v>
      </c>
      <c r="S27" s="6">
        <v>15</v>
      </c>
      <c r="T27" s="18">
        <f>R27/Q27</f>
        <v>0.25</v>
      </c>
      <c r="U27" s="20">
        <f>T27*5</f>
        <v>1.25</v>
      </c>
    </row>
    <row r="28" spans="1:24" x14ac:dyDescent="0.25">
      <c r="A28" s="310"/>
      <c r="B28" s="125" t="s">
        <v>47</v>
      </c>
      <c r="C28" s="126" t="s">
        <v>150</v>
      </c>
      <c r="D28" s="127">
        <v>1</v>
      </c>
      <c r="E28" s="128">
        <f t="shared" ref="E28:E39" si="6">(I28/F28)*D28</f>
        <v>0.25</v>
      </c>
      <c r="F28" s="158">
        <v>5</v>
      </c>
      <c r="G28" s="159">
        <v>0.1</v>
      </c>
      <c r="H28" s="160">
        <f t="shared" ref="H28:H39" si="7">G28*F28</f>
        <v>0.5</v>
      </c>
      <c r="I28" s="131">
        <f t="shared" ref="I28:I39" si="8">U28</f>
        <v>1.25</v>
      </c>
      <c r="J28" s="129">
        <f t="shared" ref="J28:J39" si="9">G28*I28</f>
        <v>0.125</v>
      </c>
      <c r="K28" s="129" t="s">
        <v>147</v>
      </c>
      <c r="L28" s="132"/>
      <c r="M28" s="132"/>
      <c r="N28" s="132"/>
      <c r="P28" s="1" t="s">
        <v>47</v>
      </c>
      <c r="Q28" s="6">
        <v>40</v>
      </c>
      <c r="R28" s="6">
        <v>10</v>
      </c>
      <c r="S28" s="6">
        <v>15</v>
      </c>
      <c r="T28" s="18">
        <f t="shared" ref="T28:T39" si="10">R28/Q28</f>
        <v>0.25</v>
      </c>
      <c r="U28" s="20">
        <f t="shared" ref="U28:U39" si="11">T28*5</f>
        <v>1.25</v>
      </c>
    </row>
    <row r="29" spans="1:24" x14ac:dyDescent="0.25">
      <c r="A29" s="310"/>
      <c r="B29" s="125" t="s">
        <v>48</v>
      </c>
      <c r="C29" s="126" t="s">
        <v>150</v>
      </c>
      <c r="D29" s="127">
        <v>0.9</v>
      </c>
      <c r="E29" s="128">
        <f t="shared" si="6"/>
        <v>0.22500000000000001</v>
      </c>
      <c r="F29" s="158">
        <v>5</v>
      </c>
      <c r="G29" s="159">
        <v>0.08</v>
      </c>
      <c r="H29" s="160">
        <f t="shared" si="7"/>
        <v>0.4</v>
      </c>
      <c r="I29" s="131">
        <f t="shared" si="8"/>
        <v>1.25</v>
      </c>
      <c r="J29" s="129">
        <f t="shared" si="9"/>
        <v>0.1</v>
      </c>
      <c r="K29" s="129"/>
      <c r="L29" s="132" t="s">
        <v>131</v>
      </c>
      <c r="M29" s="132"/>
      <c r="N29" s="132"/>
      <c r="P29" s="1" t="s">
        <v>48</v>
      </c>
      <c r="Q29" s="6">
        <v>40</v>
      </c>
      <c r="R29" s="6">
        <v>10</v>
      </c>
      <c r="S29" s="6">
        <v>15</v>
      </c>
      <c r="T29" s="18">
        <f t="shared" si="10"/>
        <v>0.25</v>
      </c>
      <c r="U29" s="20">
        <f t="shared" si="11"/>
        <v>1.25</v>
      </c>
    </row>
    <row r="30" spans="1:24" x14ac:dyDescent="0.25">
      <c r="A30" s="310"/>
      <c r="B30" s="125" t="s">
        <v>49</v>
      </c>
      <c r="C30" s="126" t="s">
        <v>150</v>
      </c>
      <c r="D30" s="127">
        <v>0.9</v>
      </c>
      <c r="E30" s="128">
        <f t="shared" si="6"/>
        <v>0.22500000000000001</v>
      </c>
      <c r="F30" s="158">
        <v>5</v>
      </c>
      <c r="G30" s="159">
        <v>0.08</v>
      </c>
      <c r="H30" s="160">
        <f t="shared" si="7"/>
        <v>0.4</v>
      </c>
      <c r="I30" s="131">
        <f t="shared" si="8"/>
        <v>1.25</v>
      </c>
      <c r="J30" s="129">
        <f t="shared" si="9"/>
        <v>0.1</v>
      </c>
      <c r="K30" s="129"/>
      <c r="L30" s="132" t="s">
        <v>131</v>
      </c>
      <c r="M30" s="132"/>
      <c r="N30" s="132"/>
      <c r="P30" s="1" t="s">
        <v>49</v>
      </c>
      <c r="Q30" s="6">
        <v>40</v>
      </c>
      <c r="R30" s="6">
        <v>10</v>
      </c>
      <c r="S30" s="6">
        <v>15</v>
      </c>
      <c r="T30" s="18">
        <f t="shared" si="10"/>
        <v>0.25</v>
      </c>
      <c r="U30" s="20">
        <f t="shared" si="11"/>
        <v>1.25</v>
      </c>
    </row>
    <row r="31" spans="1:24" x14ac:dyDescent="0.25">
      <c r="A31" s="310"/>
      <c r="B31" s="165" t="s">
        <v>197</v>
      </c>
      <c r="C31" s="126" t="s">
        <v>150</v>
      </c>
      <c r="D31" s="127">
        <v>0.85</v>
      </c>
      <c r="E31" s="128">
        <f>(I31/F31)*D31</f>
        <v>0.21249999999999999</v>
      </c>
      <c r="F31" s="158">
        <v>5</v>
      </c>
      <c r="G31" s="159">
        <v>0.05</v>
      </c>
      <c r="H31" s="160">
        <f t="shared" si="7"/>
        <v>0.25</v>
      </c>
      <c r="I31" s="131">
        <f t="shared" si="8"/>
        <v>1.25</v>
      </c>
      <c r="J31" s="129">
        <f t="shared" si="9"/>
        <v>6.25E-2</v>
      </c>
      <c r="K31" s="129"/>
      <c r="L31" s="132"/>
      <c r="M31" s="132" t="s">
        <v>132</v>
      </c>
      <c r="N31" s="132"/>
      <c r="P31" s="37" t="s">
        <v>197</v>
      </c>
      <c r="Q31" s="6">
        <v>40</v>
      </c>
      <c r="R31" s="6">
        <v>10</v>
      </c>
      <c r="S31" s="6">
        <v>15</v>
      </c>
      <c r="T31" s="18">
        <f t="shared" si="10"/>
        <v>0.25</v>
      </c>
      <c r="U31" s="20">
        <f t="shared" si="11"/>
        <v>1.25</v>
      </c>
    </row>
    <row r="32" spans="1:24" x14ac:dyDescent="0.25">
      <c r="A32" s="310"/>
      <c r="B32" s="166" t="s">
        <v>198</v>
      </c>
      <c r="C32" s="126" t="s">
        <v>150</v>
      </c>
      <c r="D32" s="127">
        <v>0.75</v>
      </c>
      <c r="E32" s="128">
        <f t="shared" si="6"/>
        <v>0.1875</v>
      </c>
      <c r="F32" s="158">
        <v>5</v>
      </c>
      <c r="G32" s="159">
        <v>0.05</v>
      </c>
      <c r="H32" s="160">
        <f t="shared" si="7"/>
        <v>0.25</v>
      </c>
      <c r="I32" s="131">
        <f t="shared" si="8"/>
        <v>1.25</v>
      </c>
      <c r="J32" s="129">
        <f t="shared" si="9"/>
        <v>6.25E-2</v>
      </c>
      <c r="K32" s="129"/>
      <c r="L32" s="132"/>
      <c r="M32" s="132"/>
      <c r="N32" s="132" t="s">
        <v>133</v>
      </c>
      <c r="P32" s="38" t="s">
        <v>198</v>
      </c>
      <c r="Q32" s="6">
        <v>40</v>
      </c>
      <c r="R32" s="6">
        <v>10</v>
      </c>
      <c r="S32" s="6">
        <v>15</v>
      </c>
      <c r="T32" s="18">
        <f t="shared" si="10"/>
        <v>0.25</v>
      </c>
      <c r="U32" s="20">
        <f t="shared" si="11"/>
        <v>1.25</v>
      </c>
    </row>
    <row r="33" spans="1:21" x14ac:dyDescent="0.25">
      <c r="A33" s="310"/>
      <c r="B33" s="125" t="s">
        <v>142</v>
      </c>
      <c r="C33" s="126" t="s">
        <v>150</v>
      </c>
      <c r="D33" s="127">
        <v>1</v>
      </c>
      <c r="E33" s="128">
        <f t="shared" si="6"/>
        <v>0.25</v>
      </c>
      <c r="F33" s="158">
        <v>5</v>
      </c>
      <c r="G33" s="159">
        <v>0.1</v>
      </c>
      <c r="H33" s="160">
        <f t="shared" si="7"/>
        <v>0.5</v>
      </c>
      <c r="I33" s="131">
        <f t="shared" si="8"/>
        <v>1.25</v>
      </c>
      <c r="J33" s="129">
        <f t="shared" si="9"/>
        <v>0.125</v>
      </c>
      <c r="K33" s="129" t="s">
        <v>147</v>
      </c>
      <c r="L33" s="132"/>
      <c r="M33" s="132"/>
      <c r="N33" s="132"/>
      <c r="P33" s="1" t="s">
        <v>142</v>
      </c>
      <c r="Q33" s="6">
        <v>40</v>
      </c>
      <c r="R33" s="6">
        <v>10</v>
      </c>
      <c r="S33" s="6">
        <v>15</v>
      </c>
      <c r="T33" s="18">
        <f t="shared" si="10"/>
        <v>0.25</v>
      </c>
      <c r="U33" s="20">
        <f t="shared" si="11"/>
        <v>1.25</v>
      </c>
    </row>
    <row r="34" spans="1:21" x14ac:dyDescent="0.25">
      <c r="A34" s="310"/>
      <c r="B34" s="125" t="s">
        <v>108</v>
      </c>
      <c r="C34" s="126" t="s">
        <v>150</v>
      </c>
      <c r="D34" s="127">
        <v>0.85</v>
      </c>
      <c r="E34" s="128">
        <f t="shared" si="6"/>
        <v>0.21249999999999999</v>
      </c>
      <c r="F34" s="158">
        <v>5</v>
      </c>
      <c r="G34" s="159">
        <v>0.05</v>
      </c>
      <c r="H34" s="160">
        <f t="shared" si="7"/>
        <v>0.25</v>
      </c>
      <c r="I34" s="131">
        <f t="shared" si="8"/>
        <v>1.25</v>
      </c>
      <c r="J34" s="129">
        <f t="shared" si="9"/>
        <v>6.25E-2</v>
      </c>
      <c r="K34" s="129"/>
      <c r="L34" s="132"/>
      <c r="M34" s="132" t="s">
        <v>132</v>
      </c>
      <c r="N34" s="132"/>
      <c r="P34" s="1" t="s">
        <v>108</v>
      </c>
      <c r="Q34" s="6">
        <v>40</v>
      </c>
      <c r="R34" s="6">
        <v>10</v>
      </c>
      <c r="S34" s="6">
        <v>15</v>
      </c>
      <c r="T34" s="18">
        <f t="shared" si="10"/>
        <v>0.25</v>
      </c>
      <c r="U34" s="20">
        <f t="shared" si="11"/>
        <v>1.25</v>
      </c>
    </row>
    <row r="35" spans="1:21" x14ac:dyDescent="0.25">
      <c r="A35" s="310"/>
      <c r="B35" s="125" t="s">
        <v>143</v>
      </c>
      <c r="C35" s="126" t="s">
        <v>150</v>
      </c>
      <c r="D35" s="127">
        <v>0.9</v>
      </c>
      <c r="E35" s="128">
        <f t="shared" si="6"/>
        <v>0.22500000000000001</v>
      </c>
      <c r="F35" s="158">
        <v>5</v>
      </c>
      <c r="G35" s="159">
        <v>0.08</v>
      </c>
      <c r="H35" s="160">
        <f t="shared" si="7"/>
        <v>0.4</v>
      </c>
      <c r="I35" s="131">
        <f t="shared" si="8"/>
        <v>1.25</v>
      </c>
      <c r="J35" s="129">
        <f t="shared" si="9"/>
        <v>0.1</v>
      </c>
      <c r="K35" s="129"/>
      <c r="L35" s="132" t="s">
        <v>131</v>
      </c>
      <c r="M35" s="132"/>
      <c r="N35" s="132"/>
      <c r="P35" s="1" t="s">
        <v>143</v>
      </c>
      <c r="Q35" s="6">
        <v>40</v>
      </c>
      <c r="R35" s="6">
        <v>10</v>
      </c>
      <c r="S35" s="6">
        <v>15</v>
      </c>
      <c r="T35" s="18">
        <f t="shared" si="10"/>
        <v>0.25</v>
      </c>
      <c r="U35" s="20">
        <f t="shared" si="11"/>
        <v>1.25</v>
      </c>
    </row>
    <row r="36" spans="1:21" x14ac:dyDescent="0.25">
      <c r="A36" s="310"/>
      <c r="B36" s="125" t="s">
        <v>196</v>
      </c>
      <c r="C36" s="126" t="s">
        <v>150</v>
      </c>
      <c r="D36" s="127">
        <v>0.75</v>
      </c>
      <c r="E36" s="128">
        <f t="shared" si="6"/>
        <v>0.1875</v>
      </c>
      <c r="F36" s="158">
        <v>5</v>
      </c>
      <c r="G36" s="159">
        <v>0.05</v>
      </c>
      <c r="H36" s="160">
        <f t="shared" si="7"/>
        <v>0.25</v>
      </c>
      <c r="I36" s="131">
        <f t="shared" si="8"/>
        <v>1.25</v>
      </c>
      <c r="J36" s="129">
        <f t="shared" si="9"/>
        <v>6.25E-2</v>
      </c>
      <c r="K36" s="129"/>
      <c r="L36" s="132"/>
      <c r="M36" s="132"/>
      <c r="N36" s="132" t="s">
        <v>133</v>
      </c>
      <c r="P36" s="1" t="s">
        <v>196</v>
      </c>
      <c r="Q36" s="6">
        <v>40</v>
      </c>
      <c r="R36" s="6">
        <v>10</v>
      </c>
      <c r="S36" s="6">
        <v>15</v>
      </c>
      <c r="T36" s="18">
        <f t="shared" si="10"/>
        <v>0.25</v>
      </c>
      <c r="U36" s="20">
        <f t="shared" si="11"/>
        <v>1.25</v>
      </c>
    </row>
    <row r="37" spans="1:21" x14ac:dyDescent="0.25">
      <c r="A37" s="310"/>
      <c r="B37" s="125" t="s">
        <v>127</v>
      </c>
      <c r="C37" s="126" t="s">
        <v>150</v>
      </c>
      <c r="D37" s="127">
        <v>0.9</v>
      </c>
      <c r="E37" s="128">
        <f t="shared" si="6"/>
        <v>0.22500000000000001</v>
      </c>
      <c r="F37" s="158">
        <v>5</v>
      </c>
      <c r="G37" s="159">
        <v>0.08</v>
      </c>
      <c r="H37" s="160">
        <f t="shared" si="7"/>
        <v>0.4</v>
      </c>
      <c r="I37" s="131">
        <f t="shared" si="8"/>
        <v>1.25</v>
      </c>
      <c r="J37" s="129">
        <f t="shared" si="9"/>
        <v>0.1</v>
      </c>
      <c r="K37" s="129"/>
      <c r="L37" s="132" t="s">
        <v>131</v>
      </c>
      <c r="M37" s="132"/>
      <c r="N37" s="132"/>
      <c r="P37" s="1" t="s">
        <v>127</v>
      </c>
      <c r="Q37" s="6">
        <v>40</v>
      </c>
      <c r="R37" s="6">
        <v>10</v>
      </c>
      <c r="S37" s="6">
        <v>15</v>
      </c>
      <c r="T37" s="18">
        <f t="shared" si="10"/>
        <v>0.25</v>
      </c>
      <c r="U37" s="20">
        <f t="shared" si="11"/>
        <v>1.25</v>
      </c>
    </row>
    <row r="38" spans="1:21" x14ac:dyDescent="0.25">
      <c r="A38" s="310"/>
      <c r="B38" s="125" t="s">
        <v>128</v>
      </c>
      <c r="C38" s="126" t="s">
        <v>150</v>
      </c>
      <c r="D38" s="127">
        <v>0.9</v>
      </c>
      <c r="E38" s="128">
        <f t="shared" si="6"/>
        <v>0.22500000000000001</v>
      </c>
      <c r="F38" s="158">
        <v>5</v>
      </c>
      <c r="G38" s="159">
        <v>0.1</v>
      </c>
      <c r="H38" s="160">
        <f t="shared" si="7"/>
        <v>0.5</v>
      </c>
      <c r="I38" s="131">
        <f t="shared" si="8"/>
        <v>1.25</v>
      </c>
      <c r="J38" s="129">
        <f t="shared" si="9"/>
        <v>0.125</v>
      </c>
      <c r="K38" s="129"/>
      <c r="L38" s="132" t="s">
        <v>131</v>
      </c>
      <c r="M38" s="132"/>
      <c r="N38" s="132"/>
      <c r="P38" s="1" t="s">
        <v>128</v>
      </c>
      <c r="Q38" s="6">
        <v>40</v>
      </c>
      <c r="R38" s="6">
        <v>10</v>
      </c>
      <c r="S38" s="6">
        <v>15</v>
      </c>
      <c r="T38" s="18">
        <f t="shared" si="10"/>
        <v>0.25</v>
      </c>
      <c r="U38" s="20">
        <f t="shared" si="11"/>
        <v>1.25</v>
      </c>
    </row>
    <row r="39" spans="1:21" x14ac:dyDescent="0.25">
      <c r="A39" s="310"/>
      <c r="B39" s="125" t="s">
        <v>144</v>
      </c>
      <c r="C39" s="126" t="s">
        <v>150</v>
      </c>
      <c r="D39" s="127">
        <v>1</v>
      </c>
      <c r="E39" s="128">
        <f t="shared" si="6"/>
        <v>0.25</v>
      </c>
      <c r="F39" s="158">
        <v>5</v>
      </c>
      <c r="G39" s="159">
        <v>0.1</v>
      </c>
      <c r="H39" s="160">
        <f t="shared" si="7"/>
        <v>0.5</v>
      </c>
      <c r="I39" s="131">
        <f t="shared" si="8"/>
        <v>1.25</v>
      </c>
      <c r="J39" s="129">
        <f t="shared" si="9"/>
        <v>0.125</v>
      </c>
      <c r="K39" s="129" t="s">
        <v>147</v>
      </c>
      <c r="L39" s="132"/>
      <c r="M39" s="132"/>
      <c r="N39" s="132"/>
      <c r="P39" s="1" t="s">
        <v>144</v>
      </c>
      <c r="Q39" s="6">
        <v>40</v>
      </c>
      <c r="R39" s="6">
        <v>10</v>
      </c>
      <c r="S39" s="6">
        <v>15</v>
      </c>
      <c r="T39" s="18">
        <f t="shared" si="10"/>
        <v>0.25</v>
      </c>
      <c r="U39" s="20">
        <f t="shared" si="11"/>
        <v>1.25</v>
      </c>
    </row>
    <row r="40" spans="1:21" x14ac:dyDescent="0.25">
      <c r="A40" s="327" t="s">
        <v>158</v>
      </c>
      <c r="B40" s="327"/>
      <c r="C40" s="133">
        <f>SUM(H27:H39)</f>
        <v>5</v>
      </c>
      <c r="D40" s="134"/>
      <c r="E40" s="134"/>
      <c r="F40" s="134"/>
      <c r="G40" s="135"/>
      <c r="H40" s="134"/>
      <c r="I40" s="134"/>
      <c r="J40" s="134"/>
      <c r="K40" s="136"/>
      <c r="L40" s="136"/>
      <c r="M40" s="136"/>
      <c r="N40" s="136"/>
    </row>
    <row r="41" spans="1:21" x14ac:dyDescent="0.25">
      <c r="A41" s="327" t="s">
        <v>159</v>
      </c>
      <c r="B41" s="327"/>
      <c r="C41" s="146">
        <f>SUM(J27:J39)</f>
        <v>1.25</v>
      </c>
      <c r="D41" s="134"/>
      <c r="E41" s="134"/>
      <c r="F41" s="134"/>
      <c r="G41" s="134"/>
      <c r="H41" s="134"/>
      <c r="I41" s="134"/>
      <c r="J41" s="134"/>
      <c r="K41" s="136"/>
      <c r="L41" s="136"/>
      <c r="M41" s="136"/>
      <c r="N41" s="136"/>
    </row>
    <row r="42" spans="1:21" x14ac:dyDescent="0.25">
      <c r="A42" s="300" t="s">
        <v>190</v>
      </c>
      <c r="B42" s="300"/>
      <c r="C42" s="137">
        <f>C41/C40</f>
        <v>0.25</v>
      </c>
      <c r="D42" s="134"/>
      <c r="E42" s="134"/>
      <c r="F42" s="134"/>
      <c r="G42" s="134"/>
      <c r="H42" s="134"/>
      <c r="I42" s="134"/>
      <c r="J42" s="134"/>
      <c r="K42" s="136"/>
      <c r="L42" s="136"/>
      <c r="M42" s="136"/>
      <c r="N42" s="136"/>
    </row>
    <row r="43" spans="1:21" x14ac:dyDescent="0.25">
      <c r="A43" s="138"/>
      <c r="B43" s="138"/>
      <c r="C43" s="138"/>
      <c r="D43" s="134"/>
      <c r="E43" s="134"/>
      <c r="F43" s="134"/>
      <c r="G43" s="134"/>
      <c r="H43" s="134"/>
      <c r="I43" s="134"/>
      <c r="J43" s="134"/>
      <c r="K43" s="136"/>
      <c r="L43" s="136"/>
      <c r="M43" s="136"/>
      <c r="N43" s="136"/>
    </row>
    <row r="44" spans="1:21" x14ac:dyDescent="0.25">
      <c r="A44" s="301" t="s">
        <v>193</v>
      </c>
      <c r="B44" s="302"/>
      <c r="C44" s="137">
        <f>4.25/5</f>
        <v>0.85</v>
      </c>
      <c r="D44" s="134"/>
      <c r="E44" s="134"/>
      <c r="F44" s="134"/>
      <c r="G44" s="134"/>
      <c r="H44" s="134"/>
      <c r="I44" s="134"/>
      <c r="J44" s="134"/>
      <c r="K44" s="136"/>
      <c r="L44" s="136"/>
      <c r="M44" s="136"/>
      <c r="N44" s="136"/>
    </row>
  </sheetData>
  <autoFilter ref="A2:U18" xr:uid="{8152F20F-64E2-4B61-8B8E-4D15073255FC}">
    <filterColumn colId="0" showButton="0"/>
  </autoFilter>
  <mergeCells count="17">
    <mergeCell ref="A20:B20"/>
    <mergeCell ref="A1:N1"/>
    <mergeCell ref="A3:A15"/>
    <mergeCell ref="A2:B2"/>
    <mergeCell ref="A16:B16"/>
    <mergeCell ref="A17:B17"/>
    <mergeCell ref="A18:B18"/>
    <mergeCell ref="D20:X20"/>
    <mergeCell ref="A41:B41"/>
    <mergeCell ref="A42:B42"/>
    <mergeCell ref="A44:B44"/>
    <mergeCell ref="A21:B21"/>
    <mergeCell ref="A25:N25"/>
    <mergeCell ref="A26:B26"/>
    <mergeCell ref="A27:A39"/>
    <mergeCell ref="A40:B40"/>
    <mergeCell ref="A22:B2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77F3-C212-4825-B325-5F154448CD82}">
  <sheetPr>
    <tabColor theme="9" tint="0.39997558519241921"/>
  </sheetPr>
  <dimension ref="A1:X51"/>
  <sheetViews>
    <sheetView workbookViewId="0">
      <pane ySplit="2" topLeftCell="A12" activePane="bottomLeft" state="frozen"/>
      <selection activeCell="B40" sqref="B40"/>
      <selection pane="bottomLeft" activeCell="Q12" sqref="Q12:S12"/>
    </sheetView>
  </sheetViews>
  <sheetFormatPr defaultRowHeight="15" x14ac:dyDescent="0.25"/>
  <cols>
    <col min="1" max="1" width="9.140625" style="2"/>
    <col min="2" max="2" width="44.7109375" style="2" bestFit="1" customWidth="1"/>
    <col min="3" max="3" width="20.7109375" style="2" bestFit="1" customWidth="1"/>
    <col min="4" max="9" width="13.28515625" style="3" customWidth="1"/>
    <col min="10" max="10" width="15.5703125" style="3" customWidth="1"/>
    <col min="11" max="11" width="10.42578125" style="4" customWidth="1"/>
    <col min="12" max="13" width="9.140625" style="4" customWidth="1"/>
    <col min="14" max="14" width="9.42578125" style="4" customWidth="1"/>
    <col min="15" max="15" width="2.42578125" style="2" customWidth="1"/>
    <col min="16" max="16" width="41.28515625" style="2" customWidth="1"/>
    <col min="17" max="17" width="15.28515625" style="2" customWidth="1"/>
    <col min="18" max="18" width="16.85546875" style="2" customWidth="1"/>
    <col min="19" max="19" width="17.7109375" style="2" customWidth="1"/>
    <col min="20" max="20" width="16.5703125" style="2" customWidth="1"/>
    <col min="21" max="21" width="13.140625" style="2" customWidth="1"/>
    <col min="22" max="22" width="9.140625" style="2" customWidth="1"/>
    <col min="23" max="264" width="9.140625" style="2"/>
    <col min="265" max="265" width="39.28515625" style="2" bestFit="1" customWidth="1"/>
    <col min="266" max="266" width="44.7109375" style="2" bestFit="1" customWidth="1"/>
    <col min="267" max="267" width="10.42578125" style="2" customWidth="1"/>
    <col min="268" max="520" width="9.140625" style="2"/>
    <col min="521" max="521" width="39.28515625" style="2" bestFit="1" customWidth="1"/>
    <col min="522" max="522" width="44.7109375" style="2" bestFit="1" customWidth="1"/>
    <col min="523" max="523" width="10.42578125" style="2" customWidth="1"/>
    <col min="524" max="776" width="9.140625" style="2"/>
    <col min="777" max="777" width="39.28515625" style="2" bestFit="1" customWidth="1"/>
    <col min="778" max="778" width="44.7109375" style="2" bestFit="1" customWidth="1"/>
    <col min="779" max="779" width="10.42578125" style="2" customWidth="1"/>
    <col min="780" max="1032" width="9.140625" style="2"/>
    <col min="1033" max="1033" width="39.28515625" style="2" bestFit="1" customWidth="1"/>
    <col min="1034" max="1034" width="44.7109375" style="2" bestFit="1" customWidth="1"/>
    <col min="1035" max="1035" width="10.42578125" style="2" customWidth="1"/>
    <col min="1036" max="1288" width="9.140625" style="2"/>
    <col min="1289" max="1289" width="39.28515625" style="2" bestFit="1" customWidth="1"/>
    <col min="1290" max="1290" width="44.7109375" style="2" bestFit="1" customWidth="1"/>
    <col min="1291" max="1291" width="10.42578125" style="2" customWidth="1"/>
    <col min="1292" max="1544" width="9.140625" style="2"/>
    <col min="1545" max="1545" width="39.28515625" style="2" bestFit="1" customWidth="1"/>
    <col min="1546" max="1546" width="44.7109375" style="2" bestFit="1" customWidth="1"/>
    <col min="1547" max="1547" width="10.42578125" style="2" customWidth="1"/>
    <col min="1548" max="1800" width="9.140625" style="2"/>
    <col min="1801" max="1801" width="39.28515625" style="2" bestFit="1" customWidth="1"/>
    <col min="1802" max="1802" width="44.7109375" style="2" bestFit="1" customWidth="1"/>
    <col min="1803" max="1803" width="10.42578125" style="2" customWidth="1"/>
    <col min="1804" max="2056" width="9.140625" style="2"/>
    <col min="2057" max="2057" width="39.28515625" style="2" bestFit="1" customWidth="1"/>
    <col min="2058" max="2058" width="44.7109375" style="2" bestFit="1" customWidth="1"/>
    <col min="2059" max="2059" width="10.42578125" style="2" customWidth="1"/>
    <col min="2060" max="2312" width="9.140625" style="2"/>
    <col min="2313" max="2313" width="39.28515625" style="2" bestFit="1" customWidth="1"/>
    <col min="2314" max="2314" width="44.7109375" style="2" bestFit="1" customWidth="1"/>
    <col min="2315" max="2315" width="10.42578125" style="2" customWidth="1"/>
    <col min="2316" max="2568" width="9.140625" style="2"/>
    <col min="2569" max="2569" width="39.28515625" style="2" bestFit="1" customWidth="1"/>
    <col min="2570" max="2570" width="44.7109375" style="2" bestFit="1" customWidth="1"/>
    <col min="2571" max="2571" width="10.42578125" style="2" customWidth="1"/>
    <col min="2572" max="2824" width="9.140625" style="2"/>
    <col min="2825" max="2825" width="39.28515625" style="2" bestFit="1" customWidth="1"/>
    <col min="2826" max="2826" width="44.7109375" style="2" bestFit="1" customWidth="1"/>
    <col min="2827" max="2827" width="10.42578125" style="2" customWidth="1"/>
    <col min="2828" max="3080" width="9.140625" style="2"/>
    <col min="3081" max="3081" width="39.28515625" style="2" bestFit="1" customWidth="1"/>
    <col min="3082" max="3082" width="44.7109375" style="2" bestFit="1" customWidth="1"/>
    <col min="3083" max="3083" width="10.42578125" style="2" customWidth="1"/>
    <col min="3084" max="3336" width="9.140625" style="2"/>
    <col min="3337" max="3337" width="39.28515625" style="2" bestFit="1" customWidth="1"/>
    <col min="3338" max="3338" width="44.7109375" style="2" bestFit="1" customWidth="1"/>
    <col min="3339" max="3339" width="10.42578125" style="2" customWidth="1"/>
    <col min="3340" max="3592" width="9.140625" style="2"/>
    <col min="3593" max="3593" width="39.28515625" style="2" bestFit="1" customWidth="1"/>
    <col min="3594" max="3594" width="44.7109375" style="2" bestFit="1" customWidth="1"/>
    <col min="3595" max="3595" width="10.42578125" style="2" customWidth="1"/>
    <col min="3596" max="3848" width="9.140625" style="2"/>
    <col min="3849" max="3849" width="39.28515625" style="2" bestFit="1" customWidth="1"/>
    <col min="3850" max="3850" width="44.7109375" style="2" bestFit="1" customWidth="1"/>
    <col min="3851" max="3851" width="10.42578125" style="2" customWidth="1"/>
    <col min="3852" max="4104" width="9.140625" style="2"/>
    <col min="4105" max="4105" width="39.28515625" style="2" bestFit="1" customWidth="1"/>
    <col min="4106" max="4106" width="44.7109375" style="2" bestFit="1" customWidth="1"/>
    <col min="4107" max="4107" width="10.42578125" style="2" customWidth="1"/>
    <col min="4108" max="4360" width="9.140625" style="2"/>
    <col min="4361" max="4361" width="39.28515625" style="2" bestFit="1" customWidth="1"/>
    <col min="4362" max="4362" width="44.7109375" style="2" bestFit="1" customWidth="1"/>
    <col min="4363" max="4363" width="10.42578125" style="2" customWidth="1"/>
    <col min="4364" max="4616" width="9.140625" style="2"/>
    <col min="4617" max="4617" width="39.28515625" style="2" bestFit="1" customWidth="1"/>
    <col min="4618" max="4618" width="44.7109375" style="2" bestFit="1" customWidth="1"/>
    <col min="4619" max="4619" width="10.42578125" style="2" customWidth="1"/>
    <col min="4620" max="4872" width="9.140625" style="2"/>
    <col min="4873" max="4873" width="39.28515625" style="2" bestFit="1" customWidth="1"/>
    <col min="4874" max="4874" width="44.7109375" style="2" bestFit="1" customWidth="1"/>
    <col min="4875" max="4875" width="10.42578125" style="2" customWidth="1"/>
    <col min="4876" max="5128" width="9.140625" style="2"/>
    <col min="5129" max="5129" width="39.28515625" style="2" bestFit="1" customWidth="1"/>
    <col min="5130" max="5130" width="44.7109375" style="2" bestFit="1" customWidth="1"/>
    <col min="5131" max="5131" width="10.42578125" style="2" customWidth="1"/>
    <col min="5132" max="5384" width="9.140625" style="2"/>
    <col min="5385" max="5385" width="39.28515625" style="2" bestFit="1" customWidth="1"/>
    <col min="5386" max="5386" width="44.7109375" style="2" bestFit="1" customWidth="1"/>
    <col min="5387" max="5387" width="10.42578125" style="2" customWidth="1"/>
    <col min="5388" max="5640" width="9.140625" style="2"/>
    <col min="5641" max="5641" width="39.28515625" style="2" bestFit="1" customWidth="1"/>
    <col min="5642" max="5642" width="44.7109375" style="2" bestFit="1" customWidth="1"/>
    <col min="5643" max="5643" width="10.42578125" style="2" customWidth="1"/>
    <col min="5644" max="5896" width="9.140625" style="2"/>
    <col min="5897" max="5897" width="39.28515625" style="2" bestFit="1" customWidth="1"/>
    <col min="5898" max="5898" width="44.7109375" style="2" bestFit="1" customWidth="1"/>
    <col min="5899" max="5899" width="10.42578125" style="2" customWidth="1"/>
    <col min="5900" max="6152" width="9.140625" style="2"/>
    <col min="6153" max="6153" width="39.28515625" style="2" bestFit="1" customWidth="1"/>
    <col min="6154" max="6154" width="44.7109375" style="2" bestFit="1" customWidth="1"/>
    <col min="6155" max="6155" width="10.42578125" style="2" customWidth="1"/>
    <col min="6156" max="6408" width="9.140625" style="2"/>
    <col min="6409" max="6409" width="39.28515625" style="2" bestFit="1" customWidth="1"/>
    <col min="6410" max="6410" width="44.7109375" style="2" bestFit="1" customWidth="1"/>
    <col min="6411" max="6411" width="10.42578125" style="2" customWidth="1"/>
    <col min="6412" max="6664" width="9.140625" style="2"/>
    <col min="6665" max="6665" width="39.28515625" style="2" bestFit="1" customWidth="1"/>
    <col min="6666" max="6666" width="44.7109375" style="2" bestFit="1" customWidth="1"/>
    <col min="6667" max="6667" width="10.42578125" style="2" customWidth="1"/>
    <col min="6668" max="6920" width="9.140625" style="2"/>
    <col min="6921" max="6921" width="39.28515625" style="2" bestFit="1" customWidth="1"/>
    <col min="6922" max="6922" width="44.7109375" style="2" bestFit="1" customWidth="1"/>
    <col min="6923" max="6923" width="10.42578125" style="2" customWidth="1"/>
    <col min="6924" max="7176" width="9.140625" style="2"/>
    <col min="7177" max="7177" width="39.28515625" style="2" bestFit="1" customWidth="1"/>
    <col min="7178" max="7178" width="44.7109375" style="2" bestFit="1" customWidth="1"/>
    <col min="7179" max="7179" width="10.42578125" style="2" customWidth="1"/>
    <col min="7180" max="7432" width="9.140625" style="2"/>
    <col min="7433" max="7433" width="39.28515625" style="2" bestFit="1" customWidth="1"/>
    <col min="7434" max="7434" width="44.7109375" style="2" bestFit="1" customWidth="1"/>
    <col min="7435" max="7435" width="10.42578125" style="2" customWidth="1"/>
    <col min="7436" max="7688" width="9.140625" style="2"/>
    <col min="7689" max="7689" width="39.28515625" style="2" bestFit="1" customWidth="1"/>
    <col min="7690" max="7690" width="44.7109375" style="2" bestFit="1" customWidth="1"/>
    <col min="7691" max="7691" width="10.42578125" style="2" customWidth="1"/>
    <col min="7692" max="7944" width="9.140625" style="2"/>
    <col min="7945" max="7945" width="39.28515625" style="2" bestFit="1" customWidth="1"/>
    <col min="7946" max="7946" width="44.7109375" style="2" bestFit="1" customWidth="1"/>
    <col min="7947" max="7947" width="10.42578125" style="2" customWidth="1"/>
    <col min="7948" max="8200" width="9.140625" style="2"/>
    <col min="8201" max="8201" width="39.28515625" style="2" bestFit="1" customWidth="1"/>
    <col min="8202" max="8202" width="44.7109375" style="2" bestFit="1" customWidth="1"/>
    <col min="8203" max="8203" width="10.42578125" style="2" customWidth="1"/>
    <col min="8204" max="8456" width="9.140625" style="2"/>
    <col min="8457" max="8457" width="39.28515625" style="2" bestFit="1" customWidth="1"/>
    <col min="8458" max="8458" width="44.7109375" style="2" bestFit="1" customWidth="1"/>
    <col min="8459" max="8459" width="10.42578125" style="2" customWidth="1"/>
    <col min="8460" max="8712" width="9.140625" style="2"/>
    <col min="8713" max="8713" width="39.28515625" style="2" bestFit="1" customWidth="1"/>
    <col min="8714" max="8714" width="44.7109375" style="2" bestFit="1" customWidth="1"/>
    <col min="8715" max="8715" width="10.42578125" style="2" customWidth="1"/>
    <col min="8716" max="8968" width="9.140625" style="2"/>
    <col min="8969" max="8969" width="39.28515625" style="2" bestFit="1" customWidth="1"/>
    <col min="8970" max="8970" width="44.7109375" style="2" bestFit="1" customWidth="1"/>
    <col min="8971" max="8971" width="10.42578125" style="2" customWidth="1"/>
    <col min="8972" max="9224" width="9.140625" style="2"/>
    <col min="9225" max="9225" width="39.28515625" style="2" bestFit="1" customWidth="1"/>
    <col min="9226" max="9226" width="44.7109375" style="2" bestFit="1" customWidth="1"/>
    <col min="9227" max="9227" width="10.42578125" style="2" customWidth="1"/>
    <col min="9228" max="9480" width="9.140625" style="2"/>
    <col min="9481" max="9481" width="39.28515625" style="2" bestFit="1" customWidth="1"/>
    <col min="9482" max="9482" width="44.7109375" style="2" bestFit="1" customWidth="1"/>
    <col min="9483" max="9483" width="10.42578125" style="2" customWidth="1"/>
    <col min="9484" max="9736" width="9.140625" style="2"/>
    <col min="9737" max="9737" width="39.28515625" style="2" bestFit="1" customWidth="1"/>
    <col min="9738" max="9738" width="44.7109375" style="2" bestFit="1" customWidth="1"/>
    <col min="9739" max="9739" width="10.42578125" style="2" customWidth="1"/>
    <col min="9740" max="9992" width="9.140625" style="2"/>
    <col min="9993" max="9993" width="39.28515625" style="2" bestFit="1" customWidth="1"/>
    <col min="9994" max="9994" width="44.7109375" style="2" bestFit="1" customWidth="1"/>
    <col min="9995" max="9995" width="10.42578125" style="2" customWidth="1"/>
    <col min="9996" max="10248" width="9.140625" style="2"/>
    <col min="10249" max="10249" width="39.28515625" style="2" bestFit="1" customWidth="1"/>
    <col min="10250" max="10250" width="44.7109375" style="2" bestFit="1" customWidth="1"/>
    <col min="10251" max="10251" width="10.42578125" style="2" customWidth="1"/>
    <col min="10252" max="10504" width="9.140625" style="2"/>
    <col min="10505" max="10505" width="39.28515625" style="2" bestFit="1" customWidth="1"/>
    <col min="10506" max="10506" width="44.7109375" style="2" bestFit="1" customWidth="1"/>
    <col min="10507" max="10507" width="10.42578125" style="2" customWidth="1"/>
    <col min="10508" max="10760" width="9.140625" style="2"/>
    <col min="10761" max="10761" width="39.28515625" style="2" bestFit="1" customWidth="1"/>
    <col min="10762" max="10762" width="44.7109375" style="2" bestFit="1" customWidth="1"/>
    <col min="10763" max="10763" width="10.42578125" style="2" customWidth="1"/>
    <col min="10764" max="11016" width="9.140625" style="2"/>
    <col min="11017" max="11017" width="39.28515625" style="2" bestFit="1" customWidth="1"/>
    <col min="11018" max="11018" width="44.7109375" style="2" bestFit="1" customWidth="1"/>
    <col min="11019" max="11019" width="10.42578125" style="2" customWidth="1"/>
    <col min="11020" max="11272" width="9.140625" style="2"/>
    <col min="11273" max="11273" width="39.28515625" style="2" bestFit="1" customWidth="1"/>
    <col min="11274" max="11274" width="44.7109375" style="2" bestFit="1" customWidth="1"/>
    <col min="11275" max="11275" width="10.42578125" style="2" customWidth="1"/>
    <col min="11276" max="11528" width="9.140625" style="2"/>
    <col min="11529" max="11529" width="39.28515625" style="2" bestFit="1" customWidth="1"/>
    <col min="11530" max="11530" width="44.7109375" style="2" bestFit="1" customWidth="1"/>
    <col min="11531" max="11531" width="10.42578125" style="2" customWidth="1"/>
    <col min="11532" max="11784" width="9.140625" style="2"/>
    <col min="11785" max="11785" width="39.28515625" style="2" bestFit="1" customWidth="1"/>
    <col min="11786" max="11786" width="44.7109375" style="2" bestFit="1" customWidth="1"/>
    <col min="11787" max="11787" width="10.42578125" style="2" customWidth="1"/>
    <col min="11788" max="12040" width="9.140625" style="2"/>
    <col min="12041" max="12041" width="39.28515625" style="2" bestFit="1" customWidth="1"/>
    <col min="12042" max="12042" width="44.7109375" style="2" bestFit="1" customWidth="1"/>
    <col min="12043" max="12043" width="10.42578125" style="2" customWidth="1"/>
    <col min="12044" max="12296" width="9.140625" style="2"/>
    <col min="12297" max="12297" width="39.28515625" style="2" bestFit="1" customWidth="1"/>
    <col min="12298" max="12298" width="44.7109375" style="2" bestFit="1" customWidth="1"/>
    <col min="12299" max="12299" width="10.42578125" style="2" customWidth="1"/>
    <col min="12300" max="12552" width="9.140625" style="2"/>
    <col min="12553" max="12553" width="39.28515625" style="2" bestFit="1" customWidth="1"/>
    <col min="12554" max="12554" width="44.7109375" style="2" bestFit="1" customWidth="1"/>
    <col min="12555" max="12555" width="10.42578125" style="2" customWidth="1"/>
    <col min="12556" max="12808" width="9.140625" style="2"/>
    <col min="12809" max="12809" width="39.28515625" style="2" bestFit="1" customWidth="1"/>
    <col min="12810" max="12810" width="44.7109375" style="2" bestFit="1" customWidth="1"/>
    <col min="12811" max="12811" width="10.42578125" style="2" customWidth="1"/>
    <col min="12812" max="13064" width="9.140625" style="2"/>
    <col min="13065" max="13065" width="39.28515625" style="2" bestFit="1" customWidth="1"/>
    <col min="13066" max="13066" width="44.7109375" style="2" bestFit="1" customWidth="1"/>
    <col min="13067" max="13067" width="10.42578125" style="2" customWidth="1"/>
    <col min="13068" max="13320" width="9.140625" style="2"/>
    <col min="13321" max="13321" width="39.28515625" style="2" bestFit="1" customWidth="1"/>
    <col min="13322" max="13322" width="44.7109375" style="2" bestFit="1" customWidth="1"/>
    <col min="13323" max="13323" width="10.42578125" style="2" customWidth="1"/>
    <col min="13324" max="13576" width="9.140625" style="2"/>
    <col min="13577" max="13577" width="39.28515625" style="2" bestFit="1" customWidth="1"/>
    <col min="13578" max="13578" width="44.7109375" style="2" bestFit="1" customWidth="1"/>
    <col min="13579" max="13579" width="10.42578125" style="2" customWidth="1"/>
    <col min="13580" max="13832" width="9.140625" style="2"/>
    <col min="13833" max="13833" width="39.28515625" style="2" bestFit="1" customWidth="1"/>
    <col min="13834" max="13834" width="44.7109375" style="2" bestFit="1" customWidth="1"/>
    <col min="13835" max="13835" width="10.42578125" style="2" customWidth="1"/>
    <col min="13836" max="14088" width="9.140625" style="2"/>
    <col min="14089" max="14089" width="39.28515625" style="2" bestFit="1" customWidth="1"/>
    <col min="14090" max="14090" width="44.7109375" style="2" bestFit="1" customWidth="1"/>
    <col min="14091" max="14091" width="10.42578125" style="2" customWidth="1"/>
    <col min="14092" max="14344" width="9.140625" style="2"/>
    <col min="14345" max="14345" width="39.28515625" style="2" bestFit="1" customWidth="1"/>
    <col min="14346" max="14346" width="44.7109375" style="2" bestFit="1" customWidth="1"/>
    <col min="14347" max="14347" width="10.42578125" style="2" customWidth="1"/>
    <col min="14348" max="14600" width="9.140625" style="2"/>
    <col min="14601" max="14601" width="39.28515625" style="2" bestFit="1" customWidth="1"/>
    <col min="14602" max="14602" width="44.7109375" style="2" bestFit="1" customWidth="1"/>
    <col min="14603" max="14603" width="10.42578125" style="2" customWidth="1"/>
    <col min="14604" max="14856" width="9.140625" style="2"/>
    <col min="14857" max="14857" width="39.28515625" style="2" bestFit="1" customWidth="1"/>
    <col min="14858" max="14858" width="44.7109375" style="2" bestFit="1" customWidth="1"/>
    <col min="14859" max="14859" width="10.42578125" style="2" customWidth="1"/>
    <col min="14860" max="15112" width="9.140625" style="2"/>
    <col min="15113" max="15113" width="39.28515625" style="2" bestFit="1" customWidth="1"/>
    <col min="15114" max="15114" width="44.7109375" style="2" bestFit="1" customWidth="1"/>
    <col min="15115" max="15115" width="10.42578125" style="2" customWidth="1"/>
    <col min="15116" max="15368" width="9.140625" style="2"/>
    <col min="15369" max="15369" width="39.28515625" style="2" bestFit="1" customWidth="1"/>
    <col min="15370" max="15370" width="44.7109375" style="2" bestFit="1" customWidth="1"/>
    <col min="15371" max="15371" width="10.42578125" style="2" customWidth="1"/>
    <col min="15372" max="15624" width="9.140625" style="2"/>
    <col min="15625" max="15625" width="39.28515625" style="2" bestFit="1" customWidth="1"/>
    <col min="15626" max="15626" width="44.7109375" style="2" bestFit="1" customWidth="1"/>
    <col min="15627" max="15627" width="10.42578125" style="2" customWidth="1"/>
    <col min="15628" max="15880" width="9.140625" style="2"/>
    <col min="15881" max="15881" width="39.28515625" style="2" bestFit="1" customWidth="1"/>
    <col min="15882" max="15882" width="44.7109375" style="2" bestFit="1" customWidth="1"/>
    <col min="15883" max="15883" width="10.42578125" style="2" customWidth="1"/>
    <col min="15884" max="16136" width="9.140625" style="2"/>
    <col min="16137" max="16137" width="39.28515625" style="2" bestFit="1" customWidth="1"/>
    <col min="16138" max="16138" width="44.7109375" style="2" bestFit="1" customWidth="1"/>
    <col min="16139" max="16139" width="10.42578125" style="2" customWidth="1"/>
    <col min="16140" max="16384" width="9.140625" style="2"/>
  </cols>
  <sheetData>
    <row r="1" spans="1:21" x14ac:dyDescent="0.25">
      <c r="A1" s="317" t="s">
        <v>228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9"/>
    </row>
    <row r="2" spans="1:21" s="9" customFormat="1" ht="45.75" thickBot="1" x14ac:dyDescent="0.3">
      <c r="A2" s="320" t="s">
        <v>148</v>
      </c>
      <c r="B2" s="321"/>
      <c r="C2" s="62" t="s">
        <v>149</v>
      </c>
      <c r="D2" s="62" t="s">
        <v>151</v>
      </c>
      <c r="E2" s="63" t="s">
        <v>152</v>
      </c>
      <c r="F2" s="62" t="s">
        <v>153</v>
      </c>
      <c r="G2" s="62" t="s">
        <v>154</v>
      </c>
      <c r="H2" s="63" t="s">
        <v>155</v>
      </c>
      <c r="I2" s="63" t="s">
        <v>156</v>
      </c>
      <c r="J2" s="63" t="s">
        <v>157</v>
      </c>
      <c r="K2" s="87" t="s">
        <v>134</v>
      </c>
      <c r="L2" s="88" t="s">
        <v>135</v>
      </c>
      <c r="M2" s="88" t="s">
        <v>136</v>
      </c>
      <c r="N2" s="89" t="s">
        <v>137</v>
      </c>
      <c r="P2" s="13" t="s">
        <v>169</v>
      </c>
      <c r="Q2" s="14" t="s">
        <v>164</v>
      </c>
      <c r="R2" s="14" t="s">
        <v>166</v>
      </c>
      <c r="S2" s="14" t="s">
        <v>165</v>
      </c>
      <c r="T2" s="14" t="s">
        <v>167</v>
      </c>
      <c r="U2" s="14" t="s">
        <v>168</v>
      </c>
    </row>
    <row r="3" spans="1:21" s="5" customFormat="1" ht="15" customHeight="1" x14ac:dyDescent="0.25">
      <c r="A3" s="342" t="s">
        <v>31</v>
      </c>
      <c r="B3" s="67" t="s">
        <v>32</v>
      </c>
      <c r="C3" s="68" t="s">
        <v>150</v>
      </c>
      <c r="D3" s="69">
        <v>0.85</v>
      </c>
      <c r="E3" s="70">
        <f>(I3/F3)*D3</f>
        <v>0.21249999999999999</v>
      </c>
      <c r="F3" s="106">
        <v>5</v>
      </c>
      <c r="G3" s="107">
        <v>0.08</v>
      </c>
      <c r="H3" s="108">
        <f>G3*F3</f>
        <v>0.4</v>
      </c>
      <c r="I3" s="73">
        <f>U3</f>
        <v>1.25</v>
      </c>
      <c r="J3" s="71">
        <f>G3*I3</f>
        <v>0.1</v>
      </c>
      <c r="K3" s="71"/>
      <c r="L3" s="45"/>
      <c r="M3" s="45"/>
      <c r="N3" s="45"/>
      <c r="P3" s="7" t="s">
        <v>32</v>
      </c>
      <c r="Q3" s="8">
        <v>40</v>
      </c>
      <c r="R3" s="8">
        <v>10</v>
      </c>
      <c r="S3" s="8">
        <v>15</v>
      </c>
      <c r="T3" s="18">
        <f>R3/Q3</f>
        <v>0.25</v>
      </c>
      <c r="U3" s="19">
        <f>T3*5</f>
        <v>1.25</v>
      </c>
    </row>
    <row r="4" spans="1:21" s="5" customFormat="1" x14ac:dyDescent="0.25">
      <c r="A4" s="342"/>
      <c r="B4" s="74" t="s">
        <v>33</v>
      </c>
      <c r="C4" s="75" t="s">
        <v>150</v>
      </c>
      <c r="D4" s="76">
        <v>0.85</v>
      </c>
      <c r="E4" s="77">
        <f t="shared" ref="E4:E18" si="0">(I4/F4)*D4</f>
        <v>0.21249999999999999</v>
      </c>
      <c r="F4" s="100">
        <v>5</v>
      </c>
      <c r="G4" s="81">
        <v>0.05</v>
      </c>
      <c r="H4" s="102">
        <f t="shared" ref="H4:H18" si="1">G4*F4</f>
        <v>0.25</v>
      </c>
      <c r="I4" s="80">
        <f t="shared" ref="I4:I18" si="2">U4</f>
        <v>1.25</v>
      </c>
      <c r="J4" s="78">
        <f t="shared" ref="J4:J18" si="3">G4*I4</f>
        <v>6.25E-2</v>
      </c>
      <c r="K4" s="78"/>
      <c r="L4" s="50"/>
      <c r="M4" s="50"/>
      <c r="N4" s="50"/>
      <c r="P4" s="7" t="s">
        <v>33</v>
      </c>
      <c r="Q4" s="8">
        <v>40</v>
      </c>
      <c r="R4" s="8">
        <v>10</v>
      </c>
      <c r="S4" s="8">
        <v>15</v>
      </c>
      <c r="T4" s="18">
        <f t="shared" ref="T4:T18" si="4">R4/Q4</f>
        <v>0.25</v>
      </c>
      <c r="U4" s="19">
        <f t="shared" ref="U4:U18" si="5">T4*5</f>
        <v>1.25</v>
      </c>
    </row>
    <row r="5" spans="1:21" s="5" customFormat="1" x14ac:dyDescent="0.25">
      <c r="A5" s="342"/>
      <c r="B5" s="74" t="s">
        <v>34</v>
      </c>
      <c r="C5" s="75" t="s">
        <v>150</v>
      </c>
      <c r="D5" s="76">
        <v>0.85</v>
      </c>
      <c r="E5" s="77">
        <f t="shared" si="0"/>
        <v>0.21249999999999999</v>
      </c>
      <c r="F5" s="100">
        <v>5</v>
      </c>
      <c r="G5" s="81">
        <v>0.05</v>
      </c>
      <c r="H5" s="102">
        <f t="shared" si="1"/>
        <v>0.25</v>
      </c>
      <c r="I5" s="80">
        <f t="shared" si="2"/>
        <v>1.25</v>
      </c>
      <c r="J5" s="78">
        <f t="shared" si="3"/>
        <v>6.25E-2</v>
      </c>
      <c r="K5" s="78"/>
      <c r="L5" s="50"/>
      <c r="M5" s="50"/>
      <c r="N5" s="50"/>
      <c r="P5" s="7" t="s">
        <v>34</v>
      </c>
      <c r="Q5" s="8">
        <v>40</v>
      </c>
      <c r="R5" s="8">
        <v>10</v>
      </c>
      <c r="S5" s="8">
        <v>15</v>
      </c>
      <c r="T5" s="18">
        <f t="shared" si="4"/>
        <v>0.25</v>
      </c>
      <c r="U5" s="19">
        <f t="shared" si="5"/>
        <v>1.25</v>
      </c>
    </row>
    <row r="6" spans="1:21" s="5" customFormat="1" x14ac:dyDescent="0.25">
      <c r="A6" s="342"/>
      <c r="B6" s="74" t="s">
        <v>35</v>
      </c>
      <c r="C6" s="75" t="s">
        <v>150</v>
      </c>
      <c r="D6" s="76">
        <v>0.9</v>
      </c>
      <c r="E6" s="77">
        <f t="shared" si="0"/>
        <v>0.22500000000000001</v>
      </c>
      <c r="F6" s="100">
        <v>5</v>
      </c>
      <c r="G6" s="81">
        <v>0.15</v>
      </c>
      <c r="H6" s="102">
        <f t="shared" si="1"/>
        <v>0.75</v>
      </c>
      <c r="I6" s="80">
        <f t="shared" si="2"/>
        <v>1.25</v>
      </c>
      <c r="J6" s="78">
        <f t="shared" si="3"/>
        <v>0.1875</v>
      </c>
      <c r="K6" s="78"/>
      <c r="L6" s="50"/>
      <c r="M6" s="50"/>
      <c r="N6" s="50"/>
      <c r="P6" s="7" t="s">
        <v>35</v>
      </c>
      <c r="Q6" s="8">
        <v>40</v>
      </c>
      <c r="R6" s="8">
        <v>10</v>
      </c>
      <c r="S6" s="8">
        <v>15</v>
      </c>
      <c r="T6" s="18">
        <f t="shared" si="4"/>
        <v>0.25</v>
      </c>
      <c r="U6" s="19">
        <f t="shared" si="5"/>
        <v>1.25</v>
      </c>
    </row>
    <row r="7" spans="1:21" s="5" customFormat="1" x14ac:dyDescent="0.25">
      <c r="A7" s="342"/>
      <c r="B7" s="74" t="s">
        <v>36</v>
      </c>
      <c r="C7" s="75" t="s">
        <v>150</v>
      </c>
      <c r="D7" s="76">
        <v>0.9</v>
      </c>
      <c r="E7" s="77">
        <f t="shared" si="0"/>
        <v>0.22500000000000001</v>
      </c>
      <c r="F7" s="100">
        <v>5</v>
      </c>
      <c r="G7" s="81">
        <v>0.05</v>
      </c>
      <c r="H7" s="102">
        <f t="shared" si="1"/>
        <v>0.25</v>
      </c>
      <c r="I7" s="80">
        <f t="shared" si="2"/>
        <v>1.25</v>
      </c>
      <c r="J7" s="78">
        <f t="shared" si="3"/>
        <v>6.25E-2</v>
      </c>
      <c r="K7" s="78"/>
      <c r="L7" s="50"/>
      <c r="M7" s="50"/>
      <c r="N7" s="50"/>
      <c r="P7" s="7" t="s">
        <v>36</v>
      </c>
      <c r="Q7" s="8">
        <v>40</v>
      </c>
      <c r="R7" s="8">
        <v>10</v>
      </c>
      <c r="S7" s="8">
        <v>15</v>
      </c>
      <c r="T7" s="18">
        <f t="shared" si="4"/>
        <v>0.25</v>
      </c>
      <c r="U7" s="19">
        <f t="shared" si="5"/>
        <v>1.25</v>
      </c>
    </row>
    <row r="8" spans="1:21" s="5" customFormat="1" x14ac:dyDescent="0.25">
      <c r="A8" s="342"/>
      <c r="B8" s="74" t="s">
        <v>37</v>
      </c>
      <c r="C8" s="75" t="s">
        <v>150</v>
      </c>
      <c r="D8" s="76">
        <v>0.85</v>
      </c>
      <c r="E8" s="77">
        <f t="shared" si="0"/>
        <v>0.21249999999999999</v>
      </c>
      <c r="F8" s="100">
        <v>5</v>
      </c>
      <c r="G8" s="81">
        <v>0.05</v>
      </c>
      <c r="H8" s="102">
        <f t="shared" si="1"/>
        <v>0.25</v>
      </c>
      <c r="I8" s="80">
        <f t="shared" si="2"/>
        <v>1.25</v>
      </c>
      <c r="J8" s="78">
        <f t="shared" si="3"/>
        <v>6.25E-2</v>
      </c>
      <c r="K8" s="78"/>
      <c r="L8" s="50"/>
      <c r="M8" s="50"/>
      <c r="N8" s="50"/>
      <c r="P8" s="7" t="s">
        <v>37</v>
      </c>
      <c r="Q8" s="8">
        <v>40</v>
      </c>
      <c r="R8" s="8">
        <v>10</v>
      </c>
      <c r="S8" s="8">
        <v>15</v>
      </c>
      <c r="T8" s="18">
        <f t="shared" si="4"/>
        <v>0.25</v>
      </c>
      <c r="U8" s="19">
        <f t="shared" si="5"/>
        <v>1.25</v>
      </c>
    </row>
    <row r="9" spans="1:21" s="5" customFormat="1" x14ac:dyDescent="0.25">
      <c r="A9" s="342"/>
      <c r="B9" s="74" t="s">
        <v>38</v>
      </c>
      <c r="C9" s="75" t="s">
        <v>150</v>
      </c>
      <c r="D9" s="76">
        <v>0.85</v>
      </c>
      <c r="E9" s="77">
        <f t="shared" si="0"/>
        <v>0.85</v>
      </c>
      <c r="F9" s="100">
        <v>5</v>
      </c>
      <c r="G9" s="81">
        <v>0.05</v>
      </c>
      <c r="H9" s="102">
        <f t="shared" si="1"/>
        <v>0.25</v>
      </c>
      <c r="I9" s="80">
        <f t="shared" si="2"/>
        <v>5</v>
      </c>
      <c r="J9" s="78">
        <f t="shared" si="3"/>
        <v>0.25</v>
      </c>
      <c r="K9" s="78"/>
      <c r="L9" s="50"/>
      <c r="M9" s="50"/>
      <c r="N9" s="50"/>
      <c r="P9" s="7" t="s">
        <v>38</v>
      </c>
      <c r="Q9" s="8">
        <v>40</v>
      </c>
      <c r="R9" s="8">
        <v>10</v>
      </c>
      <c r="S9" s="8">
        <v>15</v>
      </c>
      <c r="T9" s="18">
        <v>1</v>
      </c>
      <c r="U9" s="19">
        <f t="shared" si="5"/>
        <v>5</v>
      </c>
    </row>
    <row r="10" spans="1:21" s="5" customFormat="1" x14ac:dyDescent="0.25">
      <c r="A10" s="342"/>
      <c r="B10" s="74" t="s">
        <v>39</v>
      </c>
      <c r="C10" s="75" t="s">
        <v>150</v>
      </c>
      <c r="D10" s="76">
        <v>0.85</v>
      </c>
      <c r="E10" s="77">
        <f t="shared" si="0"/>
        <v>0.21249999999999999</v>
      </c>
      <c r="F10" s="100">
        <v>5</v>
      </c>
      <c r="G10" s="81">
        <v>0.04</v>
      </c>
      <c r="H10" s="102">
        <f t="shared" si="1"/>
        <v>0.2</v>
      </c>
      <c r="I10" s="80">
        <f t="shared" si="2"/>
        <v>1.25</v>
      </c>
      <c r="J10" s="78">
        <f t="shared" si="3"/>
        <v>0.05</v>
      </c>
      <c r="K10" s="78"/>
      <c r="L10" s="50"/>
      <c r="M10" s="50"/>
      <c r="N10" s="50"/>
      <c r="P10" s="7" t="s">
        <v>39</v>
      </c>
      <c r="Q10" s="8">
        <v>40</v>
      </c>
      <c r="R10" s="8">
        <v>10</v>
      </c>
      <c r="S10" s="8">
        <v>15</v>
      </c>
      <c r="T10" s="18">
        <f t="shared" si="4"/>
        <v>0.25</v>
      </c>
      <c r="U10" s="19">
        <f t="shared" si="5"/>
        <v>1.25</v>
      </c>
    </row>
    <row r="11" spans="1:21" s="5" customFormat="1" x14ac:dyDescent="0.25">
      <c r="A11" s="342"/>
      <c r="B11" s="74" t="s">
        <v>40</v>
      </c>
      <c r="C11" s="75" t="s">
        <v>150</v>
      </c>
      <c r="D11" s="76">
        <v>0.85</v>
      </c>
      <c r="E11" s="77">
        <f t="shared" si="0"/>
        <v>0.85</v>
      </c>
      <c r="F11" s="100">
        <v>5</v>
      </c>
      <c r="G11" s="81">
        <v>0.08</v>
      </c>
      <c r="H11" s="102">
        <f t="shared" si="1"/>
        <v>0.4</v>
      </c>
      <c r="I11" s="80">
        <f t="shared" si="2"/>
        <v>5</v>
      </c>
      <c r="J11" s="78">
        <f t="shared" si="3"/>
        <v>0.4</v>
      </c>
      <c r="K11" s="78"/>
      <c r="L11" s="50"/>
      <c r="M11" s="50"/>
      <c r="N11" s="50"/>
      <c r="P11" s="7" t="s">
        <v>40</v>
      </c>
      <c r="Q11" s="8">
        <v>40</v>
      </c>
      <c r="R11" s="8">
        <v>10</v>
      </c>
      <c r="S11" s="8">
        <v>15</v>
      </c>
      <c r="T11" s="18">
        <v>1</v>
      </c>
      <c r="U11" s="19">
        <f t="shared" si="5"/>
        <v>5</v>
      </c>
    </row>
    <row r="12" spans="1:21" s="5" customFormat="1" x14ac:dyDescent="0.25">
      <c r="A12" s="342"/>
      <c r="B12" s="74" t="s">
        <v>41</v>
      </c>
      <c r="C12" s="75" t="s">
        <v>150</v>
      </c>
      <c r="D12" s="76">
        <v>0.75</v>
      </c>
      <c r="E12" s="77">
        <f t="shared" si="0"/>
        <v>0.75</v>
      </c>
      <c r="F12" s="100">
        <v>5</v>
      </c>
      <c r="G12" s="81">
        <v>0.03</v>
      </c>
      <c r="H12" s="102">
        <f t="shared" si="1"/>
        <v>0.15</v>
      </c>
      <c r="I12" s="80">
        <f t="shared" si="2"/>
        <v>5</v>
      </c>
      <c r="J12" s="78">
        <f t="shared" si="3"/>
        <v>0.15</v>
      </c>
      <c r="K12" s="78"/>
      <c r="L12" s="50"/>
      <c r="M12" s="50"/>
      <c r="N12" s="50"/>
      <c r="P12" s="7" t="s">
        <v>41</v>
      </c>
      <c r="Q12" s="8">
        <v>40</v>
      </c>
      <c r="R12" s="8">
        <v>10</v>
      </c>
      <c r="S12" s="8">
        <v>15</v>
      </c>
      <c r="T12" s="18">
        <v>1</v>
      </c>
      <c r="U12" s="19">
        <f t="shared" si="5"/>
        <v>5</v>
      </c>
    </row>
    <row r="13" spans="1:21" s="5" customFormat="1" x14ac:dyDescent="0.25">
      <c r="A13" s="342"/>
      <c r="B13" s="74" t="s">
        <v>42</v>
      </c>
      <c r="C13" s="75" t="s">
        <v>150</v>
      </c>
      <c r="D13" s="76">
        <v>0.75</v>
      </c>
      <c r="E13" s="77">
        <f t="shared" si="0"/>
        <v>0.1875</v>
      </c>
      <c r="F13" s="100">
        <v>5</v>
      </c>
      <c r="G13" s="81">
        <v>0.1</v>
      </c>
      <c r="H13" s="102">
        <f t="shared" si="1"/>
        <v>0.5</v>
      </c>
      <c r="I13" s="80">
        <f t="shared" si="2"/>
        <v>1.25</v>
      </c>
      <c r="J13" s="78">
        <f t="shared" si="3"/>
        <v>0.125</v>
      </c>
      <c r="K13" s="78"/>
      <c r="L13" s="50"/>
      <c r="M13" s="50"/>
      <c r="N13" s="50"/>
      <c r="P13" s="7" t="s">
        <v>42</v>
      </c>
      <c r="Q13" s="8">
        <v>40</v>
      </c>
      <c r="R13" s="8">
        <v>10</v>
      </c>
      <c r="S13" s="8">
        <v>15</v>
      </c>
      <c r="T13" s="18">
        <f t="shared" si="4"/>
        <v>0.25</v>
      </c>
      <c r="U13" s="19">
        <f t="shared" si="5"/>
        <v>1.25</v>
      </c>
    </row>
    <row r="14" spans="1:21" s="5" customFormat="1" x14ac:dyDescent="0.25">
      <c r="A14" s="342"/>
      <c r="B14" s="74" t="s">
        <v>43</v>
      </c>
      <c r="C14" s="75" t="s">
        <v>150</v>
      </c>
      <c r="D14" s="76">
        <v>0.75</v>
      </c>
      <c r="E14" s="77">
        <f t="shared" si="0"/>
        <v>0.1875</v>
      </c>
      <c r="F14" s="100">
        <v>5</v>
      </c>
      <c r="G14" s="81">
        <v>0.04</v>
      </c>
      <c r="H14" s="102">
        <f t="shared" si="1"/>
        <v>0.2</v>
      </c>
      <c r="I14" s="80">
        <f t="shared" si="2"/>
        <v>1.25</v>
      </c>
      <c r="J14" s="78">
        <f t="shared" si="3"/>
        <v>0.05</v>
      </c>
      <c r="K14" s="78"/>
      <c r="L14" s="50"/>
      <c r="M14" s="50"/>
      <c r="N14" s="50"/>
      <c r="P14" s="7" t="s">
        <v>43</v>
      </c>
      <c r="Q14" s="8">
        <v>40</v>
      </c>
      <c r="R14" s="8">
        <v>10</v>
      </c>
      <c r="S14" s="8">
        <v>15</v>
      </c>
      <c r="T14" s="18">
        <f t="shared" si="4"/>
        <v>0.25</v>
      </c>
      <c r="U14" s="19">
        <f t="shared" si="5"/>
        <v>1.25</v>
      </c>
    </row>
    <row r="15" spans="1:21" s="5" customFormat="1" x14ac:dyDescent="0.25">
      <c r="A15" s="343"/>
      <c r="B15" s="74" t="s">
        <v>44</v>
      </c>
      <c r="C15" s="75" t="s">
        <v>150</v>
      </c>
      <c r="D15" s="76">
        <v>0.75</v>
      </c>
      <c r="E15" s="77">
        <f t="shared" si="0"/>
        <v>0.1875</v>
      </c>
      <c r="F15" s="100">
        <v>5</v>
      </c>
      <c r="G15" s="81">
        <v>0.03</v>
      </c>
      <c r="H15" s="102">
        <f t="shared" si="1"/>
        <v>0.15</v>
      </c>
      <c r="I15" s="80">
        <f t="shared" si="2"/>
        <v>1.25</v>
      </c>
      <c r="J15" s="78">
        <f t="shared" si="3"/>
        <v>3.7499999999999999E-2</v>
      </c>
      <c r="K15" s="78"/>
      <c r="L15" s="50"/>
      <c r="M15" s="50"/>
      <c r="N15" s="50"/>
      <c r="P15" s="7" t="s">
        <v>44</v>
      </c>
      <c r="Q15" s="8">
        <v>40</v>
      </c>
      <c r="R15" s="8">
        <v>10</v>
      </c>
      <c r="S15" s="8">
        <v>15</v>
      </c>
      <c r="T15" s="18">
        <f t="shared" si="4"/>
        <v>0.25</v>
      </c>
      <c r="U15" s="19">
        <f t="shared" si="5"/>
        <v>1.25</v>
      </c>
    </row>
    <row r="16" spans="1:21" s="5" customFormat="1" x14ac:dyDescent="0.25">
      <c r="A16" s="344" t="s">
        <v>103</v>
      </c>
      <c r="B16" s="74" t="s">
        <v>104</v>
      </c>
      <c r="C16" s="75" t="s">
        <v>150</v>
      </c>
      <c r="D16" s="76">
        <v>0.85</v>
      </c>
      <c r="E16" s="77">
        <f t="shared" si="0"/>
        <v>0.21249999999999999</v>
      </c>
      <c r="F16" s="100">
        <v>5</v>
      </c>
      <c r="G16" s="81">
        <v>0.05</v>
      </c>
      <c r="H16" s="102">
        <f t="shared" si="1"/>
        <v>0.25</v>
      </c>
      <c r="I16" s="80">
        <f t="shared" si="2"/>
        <v>1.25</v>
      </c>
      <c r="J16" s="78">
        <f t="shared" si="3"/>
        <v>6.25E-2</v>
      </c>
      <c r="K16" s="78"/>
      <c r="L16" s="50"/>
      <c r="M16" s="50"/>
      <c r="N16" s="50"/>
      <c r="P16" s="7" t="s">
        <v>104</v>
      </c>
      <c r="Q16" s="8">
        <v>40</v>
      </c>
      <c r="R16" s="8">
        <v>10</v>
      </c>
      <c r="S16" s="8">
        <v>15</v>
      </c>
      <c r="T16" s="18">
        <f t="shared" si="4"/>
        <v>0.25</v>
      </c>
      <c r="U16" s="19">
        <f t="shared" si="5"/>
        <v>1.25</v>
      </c>
    </row>
    <row r="17" spans="1:24" s="5" customFormat="1" x14ac:dyDescent="0.25">
      <c r="A17" s="342"/>
      <c r="B17" s="74" t="s">
        <v>105</v>
      </c>
      <c r="C17" s="75" t="s">
        <v>150</v>
      </c>
      <c r="D17" s="76">
        <v>0.85</v>
      </c>
      <c r="E17" s="77">
        <f t="shared" si="0"/>
        <v>0.21249999999999999</v>
      </c>
      <c r="F17" s="100">
        <v>5</v>
      </c>
      <c r="G17" s="81">
        <v>0.05</v>
      </c>
      <c r="H17" s="102">
        <f t="shared" si="1"/>
        <v>0.25</v>
      </c>
      <c r="I17" s="80">
        <f t="shared" si="2"/>
        <v>1.25</v>
      </c>
      <c r="J17" s="78">
        <f t="shared" si="3"/>
        <v>6.25E-2</v>
      </c>
      <c r="K17" s="78"/>
      <c r="L17" s="50"/>
      <c r="M17" s="50"/>
      <c r="N17" s="50"/>
      <c r="P17" s="7" t="s">
        <v>105</v>
      </c>
      <c r="Q17" s="8">
        <v>40</v>
      </c>
      <c r="R17" s="8">
        <v>10</v>
      </c>
      <c r="S17" s="8">
        <v>15</v>
      </c>
      <c r="T17" s="18">
        <f t="shared" si="4"/>
        <v>0.25</v>
      </c>
      <c r="U17" s="19">
        <f t="shared" si="5"/>
        <v>1.25</v>
      </c>
    </row>
    <row r="18" spans="1:24" s="5" customFormat="1" x14ac:dyDescent="0.25">
      <c r="A18" s="343"/>
      <c r="B18" s="74" t="s">
        <v>106</v>
      </c>
      <c r="C18" s="75" t="s">
        <v>150</v>
      </c>
      <c r="D18" s="76">
        <v>0.75</v>
      </c>
      <c r="E18" s="77">
        <f t="shared" si="0"/>
        <v>0.1875</v>
      </c>
      <c r="F18" s="100">
        <v>5</v>
      </c>
      <c r="G18" s="81">
        <v>0.1</v>
      </c>
      <c r="H18" s="102">
        <f t="shared" si="1"/>
        <v>0.5</v>
      </c>
      <c r="I18" s="80">
        <f t="shared" si="2"/>
        <v>1.25</v>
      </c>
      <c r="J18" s="78">
        <f t="shared" si="3"/>
        <v>0.125</v>
      </c>
      <c r="K18" s="78"/>
      <c r="L18" s="50"/>
      <c r="M18" s="50"/>
      <c r="N18" s="50"/>
      <c r="P18" s="7" t="s">
        <v>106</v>
      </c>
      <c r="Q18" s="8">
        <v>40</v>
      </c>
      <c r="R18" s="8">
        <v>10</v>
      </c>
      <c r="S18" s="8">
        <v>15</v>
      </c>
      <c r="T18" s="18">
        <f t="shared" si="4"/>
        <v>0.25</v>
      </c>
      <c r="U18" s="19">
        <f t="shared" si="5"/>
        <v>1.25</v>
      </c>
    </row>
    <row r="19" spans="1:24" x14ac:dyDescent="0.25">
      <c r="A19" s="330" t="s">
        <v>158</v>
      </c>
      <c r="B19" s="330"/>
      <c r="C19" s="82">
        <f>SUM(H3:H18)</f>
        <v>5</v>
      </c>
      <c r="D19" s="83"/>
      <c r="E19" s="83"/>
      <c r="F19" s="83"/>
      <c r="G19" s="84"/>
      <c r="H19" s="83"/>
      <c r="I19" s="83"/>
      <c r="J19" s="83"/>
      <c r="K19" s="85"/>
      <c r="L19" s="85"/>
      <c r="M19" s="85"/>
      <c r="N19" s="85"/>
    </row>
    <row r="20" spans="1:24" x14ac:dyDescent="0.25">
      <c r="A20" s="330" t="s">
        <v>159</v>
      </c>
      <c r="B20" s="330"/>
      <c r="C20" s="53">
        <f>SUM(J3:J18)</f>
        <v>1.85</v>
      </c>
      <c r="D20" s="83"/>
      <c r="E20" s="83"/>
      <c r="F20" s="83"/>
      <c r="G20" s="83"/>
      <c r="H20" s="83"/>
      <c r="I20" s="83"/>
      <c r="J20" s="83"/>
      <c r="K20" s="85"/>
      <c r="L20" s="85"/>
      <c r="M20" s="85"/>
      <c r="N20" s="85"/>
    </row>
    <row r="21" spans="1:24" x14ac:dyDescent="0.25">
      <c r="A21" s="322" t="s">
        <v>190</v>
      </c>
      <c r="B21" s="322"/>
      <c r="C21" s="51">
        <f>C20/C19</f>
        <v>0.37</v>
      </c>
      <c r="D21" s="83"/>
      <c r="E21" s="83"/>
      <c r="F21" s="83"/>
      <c r="G21" s="83"/>
      <c r="H21" s="83"/>
      <c r="I21" s="83"/>
      <c r="J21" s="83"/>
      <c r="K21" s="85"/>
      <c r="L21" s="85"/>
      <c r="M21" s="85"/>
      <c r="N21" s="85"/>
    </row>
    <row r="22" spans="1:24" x14ac:dyDescent="0.25">
      <c r="A22" s="86"/>
      <c r="B22" s="86"/>
      <c r="C22" s="86"/>
      <c r="D22" s="83"/>
      <c r="E22" s="83"/>
      <c r="F22" s="83"/>
      <c r="G22" s="83"/>
      <c r="H22" s="83"/>
      <c r="I22" s="83"/>
      <c r="J22" s="83"/>
      <c r="K22" s="85"/>
      <c r="L22" s="85"/>
      <c r="M22" s="85"/>
      <c r="N22" s="85"/>
    </row>
    <row r="23" spans="1:24" ht="25.5" customHeight="1" x14ac:dyDescent="0.25">
      <c r="A23" s="315" t="s">
        <v>294</v>
      </c>
      <c r="B23" s="316"/>
      <c r="C23" s="111" t="s">
        <v>274</v>
      </c>
      <c r="D23" s="325" t="s">
        <v>260</v>
      </c>
      <c r="E23" s="326"/>
      <c r="F23" s="326"/>
      <c r="G23" s="326"/>
      <c r="H23" s="326"/>
      <c r="I23" s="326"/>
      <c r="J23" s="326"/>
      <c r="K23" s="326"/>
      <c r="L23" s="326"/>
      <c r="M23" s="326"/>
      <c r="N23" s="326"/>
      <c r="O23" s="326"/>
      <c r="P23" s="326"/>
      <c r="Q23" s="326"/>
      <c r="R23" s="326"/>
      <c r="S23" s="326"/>
      <c r="T23" s="326"/>
      <c r="U23" s="326"/>
      <c r="V23" s="326"/>
      <c r="W23" s="326"/>
      <c r="X23" s="326"/>
    </row>
    <row r="24" spans="1:24" ht="15" customHeight="1" x14ac:dyDescent="0.25">
      <c r="A24" s="303" t="s">
        <v>295</v>
      </c>
      <c r="B24" s="304"/>
      <c r="C24" s="230" t="s">
        <v>281</v>
      </c>
      <c r="D24" s="109"/>
      <c r="E24" s="83"/>
      <c r="F24" s="83"/>
      <c r="G24" s="83"/>
      <c r="H24" s="83"/>
      <c r="I24" s="83"/>
      <c r="J24" s="83"/>
      <c r="K24" s="85"/>
      <c r="L24" s="85"/>
      <c r="M24" s="85"/>
      <c r="N24" s="85"/>
    </row>
    <row r="25" spans="1:24" x14ac:dyDescent="0.25">
      <c r="A25" s="312" t="s">
        <v>296</v>
      </c>
      <c r="B25" s="313"/>
      <c r="C25" s="224" t="s">
        <v>282</v>
      </c>
      <c r="D25" s="109"/>
      <c r="E25" s="83"/>
      <c r="F25" s="83"/>
      <c r="G25" s="83"/>
      <c r="H25" s="83"/>
      <c r="I25" s="83"/>
      <c r="J25" s="83"/>
      <c r="K25" s="85"/>
      <c r="L25" s="85"/>
      <c r="M25" s="85"/>
      <c r="N25" s="85"/>
    </row>
    <row r="26" spans="1:24" ht="15.75" x14ac:dyDescent="0.25">
      <c r="B26" s="229" t="s">
        <v>293</v>
      </c>
      <c r="D26" s="109"/>
      <c r="E26" s="83"/>
      <c r="F26" s="83"/>
      <c r="G26" s="83"/>
      <c r="H26" s="83"/>
      <c r="I26" s="83"/>
      <c r="J26" s="83"/>
      <c r="K26" s="85"/>
      <c r="L26" s="85"/>
      <c r="M26" s="85"/>
      <c r="N26" s="85"/>
    </row>
    <row r="27" spans="1:24" x14ac:dyDescent="0.25">
      <c r="D27" s="10"/>
    </row>
    <row r="28" spans="1:24" ht="15.75" thickBot="1" x14ac:dyDescent="0.3">
      <c r="D28" s="10"/>
    </row>
    <row r="29" spans="1:24" x14ac:dyDescent="0.25">
      <c r="A29" s="305" t="s">
        <v>229</v>
      </c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7"/>
    </row>
    <row r="30" spans="1:24" s="9" customFormat="1" ht="45.75" thickBot="1" x14ac:dyDescent="0.3">
      <c r="A30" s="308" t="s">
        <v>148</v>
      </c>
      <c r="B30" s="309"/>
      <c r="C30" s="112" t="s">
        <v>149</v>
      </c>
      <c r="D30" s="112" t="s">
        <v>151</v>
      </c>
      <c r="E30" s="113" t="s">
        <v>152</v>
      </c>
      <c r="F30" s="112" t="s">
        <v>153</v>
      </c>
      <c r="G30" s="112" t="s">
        <v>154</v>
      </c>
      <c r="H30" s="113" t="s">
        <v>155</v>
      </c>
      <c r="I30" s="113" t="s">
        <v>156</v>
      </c>
      <c r="J30" s="113" t="s">
        <v>157</v>
      </c>
      <c r="K30" s="153" t="s">
        <v>134</v>
      </c>
      <c r="L30" s="154" t="s">
        <v>135</v>
      </c>
      <c r="M30" s="154" t="s">
        <v>136</v>
      </c>
      <c r="N30" s="155" t="s">
        <v>137</v>
      </c>
      <c r="P30" s="13" t="s">
        <v>169</v>
      </c>
      <c r="Q30" s="14" t="s">
        <v>164</v>
      </c>
      <c r="R30" s="14" t="s">
        <v>166</v>
      </c>
      <c r="S30" s="14" t="s">
        <v>165</v>
      </c>
      <c r="T30" s="14" t="s">
        <v>167</v>
      </c>
      <c r="U30" s="14" t="s">
        <v>168</v>
      </c>
    </row>
    <row r="31" spans="1:24" ht="15" customHeight="1" x14ac:dyDescent="0.25">
      <c r="A31" s="339" t="s">
        <v>31</v>
      </c>
      <c r="B31" s="117" t="s">
        <v>32</v>
      </c>
      <c r="C31" s="118" t="s">
        <v>150</v>
      </c>
      <c r="D31" s="119">
        <v>0.9</v>
      </c>
      <c r="E31" s="120">
        <f>(I31/F31)*D31</f>
        <v>0.22500000000000001</v>
      </c>
      <c r="F31" s="156">
        <v>5</v>
      </c>
      <c r="G31" s="119">
        <v>0.08</v>
      </c>
      <c r="H31" s="157">
        <f>G31*F31</f>
        <v>0.4</v>
      </c>
      <c r="I31" s="123">
        <f>U31</f>
        <v>1.25</v>
      </c>
      <c r="J31" s="121">
        <f>G31*I31</f>
        <v>0.1</v>
      </c>
      <c r="K31" s="121"/>
      <c r="L31" s="124" t="s">
        <v>131</v>
      </c>
      <c r="M31" s="124"/>
      <c r="N31" s="124"/>
      <c r="P31" s="1" t="s">
        <v>32</v>
      </c>
      <c r="Q31" s="6">
        <v>40</v>
      </c>
      <c r="R31" s="6">
        <v>10</v>
      </c>
      <c r="S31" s="6">
        <v>15</v>
      </c>
      <c r="T31" s="18">
        <f>R31/Q31</f>
        <v>0.25</v>
      </c>
      <c r="U31" s="20">
        <f>T31*5</f>
        <v>1.25</v>
      </c>
    </row>
    <row r="32" spans="1:24" x14ac:dyDescent="0.25">
      <c r="A32" s="339"/>
      <c r="B32" s="125" t="s">
        <v>33</v>
      </c>
      <c r="C32" s="126" t="s">
        <v>150</v>
      </c>
      <c r="D32" s="127">
        <v>0.9</v>
      </c>
      <c r="E32" s="128">
        <f t="shared" ref="E32:E46" si="6">(I32/F32)*D32</f>
        <v>0.22500000000000001</v>
      </c>
      <c r="F32" s="158">
        <v>5</v>
      </c>
      <c r="G32" s="127">
        <v>0.05</v>
      </c>
      <c r="H32" s="160">
        <f t="shared" ref="H32:H46" si="7">G32*F32</f>
        <v>0.25</v>
      </c>
      <c r="I32" s="131">
        <f t="shared" ref="I32:I46" si="8">U32</f>
        <v>1.25</v>
      </c>
      <c r="J32" s="129">
        <f t="shared" ref="J32:J46" si="9">G32*I32</f>
        <v>6.25E-2</v>
      </c>
      <c r="K32" s="129"/>
      <c r="L32" s="132" t="s">
        <v>131</v>
      </c>
      <c r="M32" s="132"/>
      <c r="N32" s="132"/>
      <c r="P32" s="1" t="s">
        <v>33</v>
      </c>
      <c r="Q32" s="6">
        <v>40</v>
      </c>
      <c r="R32" s="6">
        <v>10</v>
      </c>
      <c r="S32" s="6">
        <v>15</v>
      </c>
      <c r="T32" s="18">
        <f t="shared" ref="T32:T46" si="10">R32/Q32</f>
        <v>0.25</v>
      </c>
      <c r="U32" s="20">
        <f t="shared" ref="U32:U46" si="11">T32*5</f>
        <v>1.25</v>
      </c>
    </row>
    <row r="33" spans="1:21" x14ac:dyDescent="0.25">
      <c r="A33" s="339"/>
      <c r="B33" s="125" t="s">
        <v>34</v>
      </c>
      <c r="C33" s="126" t="s">
        <v>150</v>
      </c>
      <c r="D33" s="127">
        <v>0.9</v>
      </c>
      <c r="E33" s="128">
        <f t="shared" si="6"/>
        <v>0.22500000000000001</v>
      </c>
      <c r="F33" s="158">
        <v>5</v>
      </c>
      <c r="G33" s="127">
        <v>0.05</v>
      </c>
      <c r="H33" s="160">
        <f t="shared" si="7"/>
        <v>0.25</v>
      </c>
      <c r="I33" s="131">
        <f t="shared" si="8"/>
        <v>1.25</v>
      </c>
      <c r="J33" s="129">
        <f t="shared" si="9"/>
        <v>6.25E-2</v>
      </c>
      <c r="K33" s="129"/>
      <c r="L33" s="132" t="s">
        <v>131</v>
      </c>
      <c r="M33" s="132"/>
      <c r="N33" s="132"/>
      <c r="P33" s="1" t="s">
        <v>34</v>
      </c>
      <c r="Q33" s="6">
        <v>40</v>
      </c>
      <c r="R33" s="6">
        <v>10</v>
      </c>
      <c r="S33" s="6">
        <v>15</v>
      </c>
      <c r="T33" s="18">
        <f t="shared" si="10"/>
        <v>0.25</v>
      </c>
      <c r="U33" s="20">
        <f t="shared" si="11"/>
        <v>1.25</v>
      </c>
    </row>
    <row r="34" spans="1:21" x14ac:dyDescent="0.25">
      <c r="A34" s="339"/>
      <c r="B34" s="125" t="s">
        <v>35</v>
      </c>
      <c r="C34" s="126" t="s">
        <v>150</v>
      </c>
      <c r="D34" s="127">
        <v>0.9</v>
      </c>
      <c r="E34" s="128">
        <f t="shared" si="6"/>
        <v>0.22500000000000001</v>
      </c>
      <c r="F34" s="158">
        <v>5</v>
      </c>
      <c r="G34" s="127">
        <v>0.15</v>
      </c>
      <c r="H34" s="160">
        <f t="shared" si="7"/>
        <v>0.75</v>
      </c>
      <c r="I34" s="131">
        <f t="shared" si="8"/>
        <v>1.25</v>
      </c>
      <c r="J34" s="129">
        <f t="shared" si="9"/>
        <v>0.1875</v>
      </c>
      <c r="K34" s="129"/>
      <c r="L34" s="132" t="s">
        <v>131</v>
      </c>
      <c r="M34" s="132"/>
      <c r="N34" s="132"/>
      <c r="P34" s="1" t="s">
        <v>35</v>
      </c>
      <c r="Q34" s="6">
        <v>40</v>
      </c>
      <c r="R34" s="6">
        <v>10</v>
      </c>
      <c r="S34" s="6">
        <v>15</v>
      </c>
      <c r="T34" s="18">
        <f t="shared" si="10"/>
        <v>0.25</v>
      </c>
      <c r="U34" s="20">
        <f t="shared" si="11"/>
        <v>1.25</v>
      </c>
    </row>
    <row r="35" spans="1:21" x14ac:dyDescent="0.25">
      <c r="A35" s="339"/>
      <c r="B35" s="125" t="s">
        <v>36</v>
      </c>
      <c r="C35" s="126" t="s">
        <v>150</v>
      </c>
      <c r="D35" s="127">
        <v>0.9</v>
      </c>
      <c r="E35" s="128">
        <f t="shared" si="6"/>
        <v>0.22500000000000001</v>
      </c>
      <c r="F35" s="158">
        <v>5</v>
      </c>
      <c r="G35" s="127">
        <v>0.05</v>
      </c>
      <c r="H35" s="160">
        <f t="shared" si="7"/>
        <v>0.25</v>
      </c>
      <c r="I35" s="131">
        <f t="shared" si="8"/>
        <v>1.25</v>
      </c>
      <c r="J35" s="129">
        <f t="shared" si="9"/>
        <v>6.25E-2</v>
      </c>
      <c r="K35" s="129"/>
      <c r="L35" s="132" t="s">
        <v>131</v>
      </c>
      <c r="M35" s="132"/>
      <c r="N35" s="132"/>
      <c r="P35" s="1" t="s">
        <v>36</v>
      </c>
      <c r="Q35" s="6">
        <v>40</v>
      </c>
      <c r="R35" s="6">
        <v>10</v>
      </c>
      <c r="S35" s="6">
        <v>15</v>
      </c>
      <c r="T35" s="18">
        <f t="shared" si="10"/>
        <v>0.25</v>
      </c>
      <c r="U35" s="20">
        <f t="shared" si="11"/>
        <v>1.25</v>
      </c>
    </row>
    <row r="36" spans="1:21" x14ac:dyDescent="0.25">
      <c r="A36" s="339"/>
      <c r="B36" s="125" t="s">
        <v>37</v>
      </c>
      <c r="C36" s="126" t="s">
        <v>150</v>
      </c>
      <c r="D36" s="127">
        <v>0.9</v>
      </c>
      <c r="E36" s="128">
        <f t="shared" si="6"/>
        <v>0.22500000000000001</v>
      </c>
      <c r="F36" s="158">
        <v>5</v>
      </c>
      <c r="G36" s="127">
        <v>0.05</v>
      </c>
      <c r="H36" s="160">
        <f t="shared" si="7"/>
        <v>0.25</v>
      </c>
      <c r="I36" s="131">
        <f t="shared" si="8"/>
        <v>1.25</v>
      </c>
      <c r="J36" s="129">
        <f t="shared" si="9"/>
        <v>6.25E-2</v>
      </c>
      <c r="K36" s="129"/>
      <c r="L36" s="132" t="s">
        <v>131</v>
      </c>
      <c r="M36" s="132"/>
      <c r="N36" s="132"/>
      <c r="P36" s="1" t="s">
        <v>37</v>
      </c>
      <c r="Q36" s="6">
        <v>40</v>
      </c>
      <c r="R36" s="6">
        <v>10</v>
      </c>
      <c r="S36" s="6">
        <v>15</v>
      </c>
      <c r="T36" s="18">
        <f t="shared" si="10"/>
        <v>0.25</v>
      </c>
      <c r="U36" s="20">
        <f t="shared" si="11"/>
        <v>1.25</v>
      </c>
    </row>
    <row r="37" spans="1:21" x14ac:dyDescent="0.25">
      <c r="A37" s="339"/>
      <c r="B37" s="125" t="s">
        <v>38</v>
      </c>
      <c r="C37" s="126" t="s">
        <v>150</v>
      </c>
      <c r="D37" s="127">
        <v>0.9</v>
      </c>
      <c r="E37" s="128">
        <f t="shared" si="6"/>
        <v>0.22500000000000001</v>
      </c>
      <c r="F37" s="158">
        <v>5</v>
      </c>
      <c r="G37" s="127">
        <v>0.05</v>
      </c>
      <c r="H37" s="160">
        <f t="shared" si="7"/>
        <v>0.25</v>
      </c>
      <c r="I37" s="131">
        <f t="shared" si="8"/>
        <v>1.25</v>
      </c>
      <c r="J37" s="129">
        <f t="shared" si="9"/>
        <v>6.25E-2</v>
      </c>
      <c r="K37" s="129"/>
      <c r="L37" s="132" t="s">
        <v>131</v>
      </c>
      <c r="M37" s="132"/>
      <c r="N37" s="132"/>
      <c r="P37" s="1" t="s">
        <v>38</v>
      </c>
      <c r="Q37" s="6">
        <v>40</v>
      </c>
      <c r="R37" s="6">
        <v>10</v>
      </c>
      <c r="S37" s="6">
        <v>15</v>
      </c>
      <c r="T37" s="18">
        <f t="shared" si="10"/>
        <v>0.25</v>
      </c>
      <c r="U37" s="20">
        <f t="shared" si="11"/>
        <v>1.25</v>
      </c>
    </row>
    <row r="38" spans="1:21" x14ac:dyDescent="0.25">
      <c r="A38" s="339"/>
      <c r="B38" s="125" t="s">
        <v>39</v>
      </c>
      <c r="C38" s="126" t="s">
        <v>150</v>
      </c>
      <c r="D38" s="127">
        <v>0.9</v>
      </c>
      <c r="E38" s="128">
        <f t="shared" si="6"/>
        <v>0.22500000000000001</v>
      </c>
      <c r="F38" s="158">
        <v>5</v>
      </c>
      <c r="G38" s="127">
        <v>0.04</v>
      </c>
      <c r="H38" s="160">
        <f t="shared" si="7"/>
        <v>0.2</v>
      </c>
      <c r="I38" s="131">
        <f t="shared" si="8"/>
        <v>1.25</v>
      </c>
      <c r="J38" s="129">
        <f t="shared" si="9"/>
        <v>0.05</v>
      </c>
      <c r="K38" s="129"/>
      <c r="L38" s="132" t="s">
        <v>131</v>
      </c>
      <c r="M38" s="132"/>
      <c r="N38" s="132"/>
      <c r="P38" s="1" t="s">
        <v>39</v>
      </c>
      <c r="Q38" s="6">
        <v>40</v>
      </c>
      <c r="R38" s="6">
        <v>10</v>
      </c>
      <c r="S38" s="6">
        <v>15</v>
      </c>
      <c r="T38" s="18">
        <f t="shared" si="10"/>
        <v>0.25</v>
      </c>
      <c r="U38" s="20">
        <f t="shared" si="11"/>
        <v>1.25</v>
      </c>
    </row>
    <row r="39" spans="1:21" x14ac:dyDescent="0.25">
      <c r="A39" s="339"/>
      <c r="B39" s="125" t="s">
        <v>40</v>
      </c>
      <c r="C39" s="126" t="s">
        <v>150</v>
      </c>
      <c r="D39" s="127">
        <v>0.9</v>
      </c>
      <c r="E39" s="128">
        <f t="shared" si="6"/>
        <v>0.22500000000000001</v>
      </c>
      <c r="F39" s="158">
        <v>5</v>
      </c>
      <c r="G39" s="127">
        <v>0.08</v>
      </c>
      <c r="H39" s="160">
        <f t="shared" si="7"/>
        <v>0.4</v>
      </c>
      <c r="I39" s="131">
        <f t="shared" si="8"/>
        <v>1.25</v>
      </c>
      <c r="J39" s="129">
        <f t="shared" si="9"/>
        <v>0.1</v>
      </c>
      <c r="K39" s="129"/>
      <c r="L39" s="132" t="s">
        <v>131</v>
      </c>
      <c r="M39" s="132"/>
      <c r="N39" s="132"/>
      <c r="P39" s="1" t="s">
        <v>40</v>
      </c>
      <c r="Q39" s="6">
        <v>40</v>
      </c>
      <c r="R39" s="6">
        <v>10</v>
      </c>
      <c r="S39" s="6">
        <v>15</v>
      </c>
      <c r="T39" s="18">
        <f t="shared" si="10"/>
        <v>0.25</v>
      </c>
      <c r="U39" s="20">
        <f t="shared" si="11"/>
        <v>1.25</v>
      </c>
    </row>
    <row r="40" spans="1:21" x14ac:dyDescent="0.25">
      <c r="A40" s="339"/>
      <c r="B40" s="125" t="s">
        <v>41</v>
      </c>
      <c r="C40" s="126" t="s">
        <v>150</v>
      </c>
      <c r="D40" s="127">
        <v>0.75</v>
      </c>
      <c r="E40" s="128">
        <f t="shared" si="6"/>
        <v>0.1875</v>
      </c>
      <c r="F40" s="158">
        <v>5</v>
      </c>
      <c r="G40" s="127">
        <v>0.03</v>
      </c>
      <c r="H40" s="160">
        <f t="shared" si="7"/>
        <v>0.15</v>
      </c>
      <c r="I40" s="131">
        <f t="shared" si="8"/>
        <v>1.25</v>
      </c>
      <c r="J40" s="129">
        <f t="shared" si="9"/>
        <v>3.7499999999999999E-2</v>
      </c>
      <c r="K40" s="129"/>
      <c r="L40" s="132"/>
      <c r="M40" s="132"/>
      <c r="N40" s="132" t="s">
        <v>133</v>
      </c>
      <c r="P40" s="1" t="s">
        <v>41</v>
      </c>
      <c r="Q40" s="6">
        <v>40</v>
      </c>
      <c r="R40" s="6">
        <v>10</v>
      </c>
      <c r="S40" s="6">
        <v>15</v>
      </c>
      <c r="T40" s="18">
        <f t="shared" si="10"/>
        <v>0.25</v>
      </c>
      <c r="U40" s="20">
        <f t="shared" si="11"/>
        <v>1.25</v>
      </c>
    </row>
    <row r="41" spans="1:21" x14ac:dyDescent="0.25">
      <c r="A41" s="339"/>
      <c r="B41" s="125" t="s">
        <v>42</v>
      </c>
      <c r="C41" s="126" t="s">
        <v>150</v>
      </c>
      <c r="D41" s="127">
        <v>0.75</v>
      </c>
      <c r="E41" s="128">
        <f t="shared" si="6"/>
        <v>0.1875</v>
      </c>
      <c r="F41" s="158">
        <v>5</v>
      </c>
      <c r="G41" s="127">
        <v>0.1</v>
      </c>
      <c r="H41" s="160">
        <f t="shared" si="7"/>
        <v>0.5</v>
      </c>
      <c r="I41" s="131">
        <f t="shared" si="8"/>
        <v>1.25</v>
      </c>
      <c r="J41" s="129">
        <f t="shared" si="9"/>
        <v>0.125</v>
      </c>
      <c r="K41" s="129"/>
      <c r="L41" s="132"/>
      <c r="M41" s="132"/>
      <c r="N41" s="132" t="s">
        <v>133</v>
      </c>
      <c r="P41" s="1" t="s">
        <v>42</v>
      </c>
      <c r="Q41" s="6">
        <v>40</v>
      </c>
      <c r="R41" s="6">
        <v>10</v>
      </c>
      <c r="S41" s="6">
        <v>15</v>
      </c>
      <c r="T41" s="18">
        <f t="shared" si="10"/>
        <v>0.25</v>
      </c>
      <c r="U41" s="20">
        <f t="shared" si="11"/>
        <v>1.25</v>
      </c>
    </row>
    <row r="42" spans="1:21" x14ac:dyDescent="0.25">
      <c r="A42" s="339"/>
      <c r="B42" s="125" t="s">
        <v>43</v>
      </c>
      <c r="C42" s="126" t="s">
        <v>150</v>
      </c>
      <c r="D42" s="127">
        <v>0.75</v>
      </c>
      <c r="E42" s="128">
        <f t="shared" si="6"/>
        <v>0.1875</v>
      </c>
      <c r="F42" s="158">
        <v>5</v>
      </c>
      <c r="G42" s="127">
        <v>0.04</v>
      </c>
      <c r="H42" s="160">
        <f t="shared" si="7"/>
        <v>0.2</v>
      </c>
      <c r="I42" s="131">
        <f t="shared" si="8"/>
        <v>1.25</v>
      </c>
      <c r="J42" s="129">
        <f t="shared" si="9"/>
        <v>0.05</v>
      </c>
      <c r="K42" s="129"/>
      <c r="L42" s="132"/>
      <c r="M42" s="132"/>
      <c r="N42" s="132" t="s">
        <v>133</v>
      </c>
      <c r="P42" s="1" t="s">
        <v>43</v>
      </c>
      <c r="Q42" s="6">
        <v>40</v>
      </c>
      <c r="R42" s="6">
        <v>10</v>
      </c>
      <c r="S42" s="6">
        <v>15</v>
      </c>
      <c r="T42" s="18">
        <f t="shared" si="10"/>
        <v>0.25</v>
      </c>
      <c r="U42" s="20">
        <f t="shared" si="11"/>
        <v>1.25</v>
      </c>
    </row>
    <row r="43" spans="1:21" x14ac:dyDescent="0.25">
      <c r="A43" s="340"/>
      <c r="B43" s="125" t="s">
        <v>44</v>
      </c>
      <c r="C43" s="126" t="s">
        <v>150</v>
      </c>
      <c r="D43" s="127">
        <v>0.75</v>
      </c>
      <c r="E43" s="128">
        <f t="shared" si="6"/>
        <v>0.1875</v>
      </c>
      <c r="F43" s="158">
        <v>5</v>
      </c>
      <c r="G43" s="127">
        <v>0.03</v>
      </c>
      <c r="H43" s="160">
        <f t="shared" si="7"/>
        <v>0.15</v>
      </c>
      <c r="I43" s="131">
        <f t="shared" si="8"/>
        <v>1.25</v>
      </c>
      <c r="J43" s="129">
        <f t="shared" si="9"/>
        <v>3.7499999999999999E-2</v>
      </c>
      <c r="K43" s="129"/>
      <c r="L43" s="132"/>
      <c r="M43" s="132"/>
      <c r="N43" s="132" t="s">
        <v>133</v>
      </c>
      <c r="P43" s="1" t="s">
        <v>44</v>
      </c>
      <c r="Q43" s="6">
        <v>40</v>
      </c>
      <c r="R43" s="6">
        <v>10</v>
      </c>
      <c r="S43" s="6">
        <v>15</v>
      </c>
      <c r="T43" s="18">
        <f t="shared" si="10"/>
        <v>0.25</v>
      </c>
      <c r="U43" s="20">
        <f t="shared" si="11"/>
        <v>1.25</v>
      </c>
    </row>
    <row r="44" spans="1:21" x14ac:dyDescent="0.25">
      <c r="A44" s="341" t="s">
        <v>103</v>
      </c>
      <c r="B44" s="125" t="s">
        <v>104</v>
      </c>
      <c r="C44" s="126" t="s">
        <v>150</v>
      </c>
      <c r="D44" s="127">
        <v>0.85</v>
      </c>
      <c r="E44" s="128">
        <f t="shared" si="6"/>
        <v>0.21249999999999999</v>
      </c>
      <c r="F44" s="158">
        <v>5</v>
      </c>
      <c r="G44" s="127">
        <v>0.05</v>
      </c>
      <c r="H44" s="160">
        <f t="shared" si="7"/>
        <v>0.25</v>
      </c>
      <c r="I44" s="131">
        <f t="shared" si="8"/>
        <v>1.25</v>
      </c>
      <c r="J44" s="129">
        <f t="shared" si="9"/>
        <v>6.25E-2</v>
      </c>
      <c r="K44" s="129"/>
      <c r="L44" s="132"/>
      <c r="M44" s="132" t="s">
        <v>132</v>
      </c>
      <c r="N44" s="132"/>
      <c r="P44" s="1" t="s">
        <v>104</v>
      </c>
      <c r="Q44" s="6">
        <v>40</v>
      </c>
      <c r="R44" s="6">
        <v>10</v>
      </c>
      <c r="S44" s="6">
        <v>15</v>
      </c>
      <c r="T44" s="18">
        <f t="shared" si="10"/>
        <v>0.25</v>
      </c>
      <c r="U44" s="20">
        <f t="shared" si="11"/>
        <v>1.25</v>
      </c>
    </row>
    <row r="45" spans="1:21" x14ac:dyDescent="0.25">
      <c r="A45" s="339"/>
      <c r="B45" s="125" t="s">
        <v>105</v>
      </c>
      <c r="C45" s="126" t="s">
        <v>150</v>
      </c>
      <c r="D45" s="127">
        <v>0.9</v>
      </c>
      <c r="E45" s="128">
        <f t="shared" si="6"/>
        <v>0.22500000000000001</v>
      </c>
      <c r="F45" s="158">
        <v>5</v>
      </c>
      <c r="G45" s="127">
        <v>0.05</v>
      </c>
      <c r="H45" s="160">
        <f t="shared" si="7"/>
        <v>0.25</v>
      </c>
      <c r="I45" s="131">
        <f t="shared" si="8"/>
        <v>1.25</v>
      </c>
      <c r="J45" s="129">
        <f t="shared" si="9"/>
        <v>6.25E-2</v>
      </c>
      <c r="K45" s="129"/>
      <c r="L45" s="132" t="s">
        <v>131</v>
      </c>
      <c r="M45" s="132"/>
      <c r="N45" s="132"/>
      <c r="P45" s="1" t="s">
        <v>105</v>
      </c>
      <c r="Q45" s="6">
        <v>40</v>
      </c>
      <c r="R45" s="6">
        <v>10</v>
      </c>
      <c r="S45" s="6">
        <v>15</v>
      </c>
      <c r="T45" s="18">
        <f t="shared" si="10"/>
        <v>0.25</v>
      </c>
      <c r="U45" s="20">
        <f t="shared" si="11"/>
        <v>1.25</v>
      </c>
    </row>
    <row r="46" spans="1:21" x14ac:dyDescent="0.25">
      <c r="A46" s="340"/>
      <c r="B46" s="125" t="s">
        <v>106</v>
      </c>
      <c r="C46" s="126" t="s">
        <v>150</v>
      </c>
      <c r="D46" s="127">
        <v>0.75</v>
      </c>
      <c r="E46" s="128">
        <f t="shared" si="6"/>
        <v>0.1875</v>
      </c>
      <c r="F46" s="158">
        <v>5</v>
      </c>
      <c r="G46" s="127">
        <v>0.1</v>
      </c>
      <c r="H46" s="160">
        <f t="shared" si="7"/>
        <v>0.5</v>
      </c>
      <c r="I46" s="131">
        <f t="shared" si="8"/>
        <v>1.25</v>
      </c>
      <c r="J46" s="129">
        <f t="shared" si="9"/>
        <v>0.125</v>
      </c>
      <c r="K46" s="129"/>
      <c r="L46" s="132"/>
      <c r="M46" s="132"/>
      <c r="N46" s="132" t="s">
        <v>133</v>
      </c>
      <c r="P46" s="1" t="s">
        <v>106</v>
      </c>
      <c r="Q46" s="6">
        <v>40</v>
      </c>
      <c r="R46" s="6">
        <v>10</v>
      </c>
      <c r="S46" s="6">
        <v>15</v>
      </c>
      <c r="T46" s="18">
        <f t="shared" si="10"/>
        <v>0.25</v>
      </c>
      <c r="U46" s="20">
        <f t="shared" si="11"/>
        <v>1.25</v>
      </c>
    </row>
    <row r="47" spans="1:21" x14ac:dyDescent="0.25">
      <c r="A47" s="327" t="s">
        <v>158</v>
      </c>
      <c r="B47" s="327"/>
      <c r="C47" s="133">
        <f>SUM(H31:H46)</f>
        <v>5</v>
      </c>
      <c r="D47" s="134"/>
      <c r="E47" s="134"/>
      <c r="F47" s="134"/>
      <c r="G47" s="135"/>
      <c r="H47" s="134"/>
      <c r="I47" s="134"/>
      <c r="J47" s="134"/>
      <c r="K47" s="136"/>
      <c r="L47" s="136"/>
      <c r="M47" s="136"/>
      <c r="N47" s="136"/>
    </row>
    <row r="48" spans="1:21" x14ac:dyDescent="0.25">
      <c r="A48" s="327" t="s">
        <v>159</v>
      </c>
      <c r="B48" s="327"/>
      <c r="C48" s="146">
        <f>SUM(J31:J46)</f>
        <v>1.25</v>
      </c>
      <c r="D48" s="134"/>
      <c r="E48" s="134"/>
      <c r="F48" s="134"/>
      <c r="G48" s="134"/>
      <c r="H48" s="134"/>
      <c r="I48" s="134"/>
      <c r="J48" s="134"/>
      <c r="K48" s="136"/>
      <c r="L48" s="136"/>
      <c r="M48" s="136"/>
      <c r="N48" s="136"/>
    </row>
    <row r="49" spans="1:14" x14ac:dyDescent="0.25">
      <c r="A49" s="300" t="s">
        <v>190</v>
      </c>
      <c r="B49" s="300"/>
      <c r="C49" s="137">
        <f>C48/C47</f>
        <v>0.25</v>
      </c>
      <c r="D49" s="134"/>
      <c r="E49" s="134"/>
      <c r="F49" s="134"/>
      <c r="G49" s="134"/>
      <c r="H49" s="134"/>
      <c r="I49" s="134"/>
      <c r="J49" s="134"/>
      <c r="K49" s="136"/>
      <c r="L49" s="136"/>
      <c r="M49" s="136"/>
      <c r="N49" s="136"/>
    </row>
    <row r="50" spans="1:14" x14ac:dyDescent="0.25">
      <c r="A50" s="138"/>
      <c r="B50" s="138"/>
      <c r="C50" s="138"/>
      <c r="D50" s="134"/>
      <c r="E50" s="134"/>
      <c r="F50" s="134"/>
      <c r="G50" s="134"/>
      <c r="H50" s="134"/>
      <c r="I50" s="134"/>
      <c r="J50" s="134"/>
      <c r="K50" s="136"/>
      <c r="L50" s="136"/>
      <c r="M50" s="136"/>
      <c r="N50" s="136"/>
    </row>
    <row r="51" spans="1:14" ht="25.5" customHeight="1" x14ac:dyDescent="0.25">
      <c r="A51" s="337" t="s">
        <v>194</v>
      </c>
      <c r="B51" s="338"/>
      <c r="C51" s="203">
        <f>4.5/5</f>
        <v>0.9</v>
      </c>
      <c r="D51" s="134"/>
      <c r="E51" s="134"/>
      <c r="F51" s="134"/>
      <c r="G51" s="134"/>
      <c r="H51" s="134"/>
      <c r="I51" s="134"/>
      <c r="J51" s="134"/>
      <c r="K51" s="136"/>
      <c r="L51" s="136"/>
      <c r="M51" s="136"/>
      <c r="N51" s="136"/>
    </row>
  </sheetData>
  <autoFilter ref="A2:U21" xr:uid="{6C8DE0C0-26EF-41BA-A92F-C3FD57BEF20D}">
    <filterColumn colId="0" showButton="0"/>
  </autoFilter>
  <mergeCells count="19">
    <mergeCell ref="A23:B23"/>
    <mergeCell ref="A1:N1"/>
    <mergeCell ref="A2:B2"/>
    <mergeCell ref="A19:B19"/>
    <mergeCell ref="A20:B20"/>
    <mergeCell ref="A21:B21"/>
    <mergeCell ref="A3:A15"/>
    <mergeCell ref="A16:A18"/>
    <mergeCell ref="D23:X23"/>
    <mergeCell ref="A47:B47"/>
    <mergeCell ref="A48:B48"/>
    <mergeCell ref="A49:B49"/>
    <mergeCell ref="A51:B51"/>
    <mergeCell ref="A24:B24"/>
    <mergeCell ref="A29:N29"/>
    <mergeCell ref="A30:B30"/>
    <mergeCell ref="A31:A43"/>
    <mergeCell ref="A44:A46"/>
    <mergeCell ref="A25:B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c a b 0 9 0 - d a a e - 4 1 5 0 - a e f a - 1 b 0 8 6 e a f a 4 d 9 "   x m l n s = " h t t p : / / s c h e m a s . m i c r o s o f t . c o m / D a t a M a s h u p " > A A A A A E c G A A B Q S w M E F A A C A A g A 7 Z l D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7 Z l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Z Q 1 G c o e M t P g M A A E 4 L A A A T A B w A R m 9 y b X V s Y X M v U 2 V j d G l v b j E u b S C i G A A o o B Q A A A A A A A A A A A A A A A A A A A A A A A A A A A C l V l 1 v 2 j A U f a / E f 7 D c l y B F q O m + 2 9 G q g 6 G h a W 3 X d N p D i i Z D b o t F Y m e O w 0 C I / z 4 7 z o g h s T p t f a E 5 9 + u c a 1 / b O c w k 5 Q y F 5 j c 4 7 x x 1 j v I 5 E R C j m E i C + i g B 2 T l C 6 i / k h Z i B Q k Y 8 i U H 0 R j S B 3 M P D s 4 c b B k N B l / C g Q 3 D X N / 7 H W H l I 0 K k + 0 T g G h s q I A K s U 9 2 S a Q C + E R N W 9 4 7 9 y z y T 3 E Z D Z H E V X U g o 6 L S T k k 8 v I B E 8 u 0 f s L J E U B d f 4 x W / I F o E G R S 5 6 i U c G M i L r A V R w P e F K k z H O S 8 R G + F 4 T l j 1 y k J Y Y r E s e H u B c N O J P A 5 K R b U 7 g D R l K V 1 J S x x R l L h X t u s j 7 a 4 G v l q Z m Y L v T K z 6 1 d J O V L V e R G z k G 0 l D J 9 r E s 1 S O k a d u 6 m a K v a x 1 V G W K z C y + R V E q u a s Z f / 7 5 r r Y N j W X J P E u G g y m v B h p 4 9 x S N J M F S 8 / u 1 a / B 3 P C n j S 3 d Q Y 1 p V 2 8 S a u N O q 1 D i b 8 5 7 I Z U A U j C S m 5 1 p 3 Z + r f i p A 3 / h w F 8 6 8 F c O / L U D f + P A 3 z r w d y 5 d J y 6 D S 3 H g k h y 4 N A c u 0 Y F L d e C S H b h 0 B y 7 h g U v 5 q U v 5 6 b 7 y l s m r d r Q 9 3 d p Q j 9 z e v v Q b 0 1 Z v K W u V 7 S 7 W T F q q 3 / M M 6 V P S m v g F z b w m P T + o g 2 8 F T 7 n U 5 x 0 Q d V x b w Z W l w r 2 W O j 6 K K q e r J A l n J C E i 7 + u z d 9 I + i c G z o 9 h g o 4 d w w O P m 9 L W O 5 B c + p U 0 0 B L G k s y Y + h H w m a K b P 1 4 Z N a Y V 4 3 Q Y T s c i b G 4 Q U e U v h O c + a H A n V 1 w N h L Y z C I t N c c y 4 a p m 8 5 N M F b Q b m g s s k z l E Q W T Z p D I n d F 1 S U M k q Z Q G t Q R q K 6 G c o v o A 7 W 1 J Q 7 T t t s 5 o q x 9 u e 1 3 w i 0 R a s n U 3 R q o T b B / c i O F E x S N 8 5 3 P 1 w L E u t x K P v p A G R H r s b q M J X 2 k I P r 7 w X 5 Z q 4 + N m / o 8 T H M H P w u q G J i d a V O y b 5 Q 9 P m 3 P m Y + r G S S 9 7 1 w s p p w v v F q O j 1 i R J P 7 e o y O c A 8 j g R / m j Y k 2 S T T S W k P a x M W L / M 2 V x 9 Y U n 2 0 g t D p n U v b R T 7 J N + l u p f v r y u y Z I + k f J 5 U X M 8 2 e 7 e L z U X y 7 O k E u 0 e J m W H V e t j y p 5 U E r z B G F a g + B E x U m 0 t E l I O K j 7 D j l 7 j L U a T 1 h V x 6 7 O a 3 0 X 9 i 9 r j 3 x f s P x d N h / 9 p 1 m E q a 0 n L j O e / A V B L A Q I t A B Q A A g A I A O 2 Z Q 1 H + j K C i p w A A A P g A A A A S A A A A A A A A A A A A A A A A A A A A A A B D b 2 5 m a W c v U G F j a 2 F n Z S 5 4 b W x Q S w E C L Q A U A A I A C A D t m U N R D 8 r p q 6 Q A A A D p A A A A E w A A A A A A A A A A A A A A A A D z A A A A W 0 N v b n R l b n R f V H l w Z X N d L n h t b F B L A Q I t A B Q A A g A I A O 2 Z Q 1 G c o e M t P g M A A E 4 L A A A T A A A A A A A A A A A A A A A A A O Q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m A A A A A A A A K S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U z T E 9 m M E h j a 1 I 2 V k p 3 Y j l 1 a W M v T 0 d G U n l Z V z V 6 W m 0 5 e W J T Q k d h V 3 h s S U d a e W I y M G d a R 0 Y w W V F B Q U F B Q U F B Q U F B Q U F B e V F 2 T k F s N z B l V F l R R U 1 r R 2 t E V H N F R G t o b G J I Q m x j a U J S Z F d W e W F X V n p B Q U Z l M 0 x P Z j B I Y 2 t S N l Z K d 2 I 5 d W l j L 0 9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2 h l Z X Q i I F Z h b H V l P S J z R E F U Q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E w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z V D E 1 O j I z O j M 3 L j E w N j c 1 M j R a I i A v P j x F b n R y e S B U e X B l P S J G a W x s Q 2 9 s d W 1 u V H l w Z X M i I F Z h b H V l P S J z Q m d Z R 0 J n W U d C Z 1 l H Q m d Z R 0 J n W U h C Z 1 k 9 I i A v P j x F b n R y e S B U e X B l P S J G a W x s Q 2 9 s d W 1 u T m F t Z X M i I F Z h b H V l P S J z W y Z x d W 9 0 O 0 N v Z G U m c X V v d D s s J n F 1 b 3 Q 7 T m F t Z S Z x d W 9 0 O y w m c X V v d D t N b 2 J p Z S Z x d W 9 0 O y w m c X V v d D t T Z X J 2 a W N l J n F 1 b 3 Q 7 L C Z x d W 9 0 O 0 R l c 2 N y a X B 0 a W 9 u J n F 1 b 3 Q 7 L C Z x d W 9 0 O 1 J l b W V k e S Z x d W 9 0 O y w m c X V v d D t S Z W 1 h c m t z J n F 1 b 3 Q 7 L C Z x d W 9 0 O 0 N h d X N l J n F 1 b 3 Q 7 L C Z x d W 9 0 O 1 N o b 3 A m c X V v d D s s J n F 1 b 3 Q 7 T W F p b n R l b m F u Y 2 U m c X V v d D s s J n F 1 b 3 Q 7 U 3 V w Z X J 2 a X N v c i Z x d W 9 0 O y w m c X V v d D t V c 2 V y J n F 1 b 3 Q 7 L C Z x d W 9 0 O 1 B y a W 9 y a X R 5 J n F 1 b 3 Q 7 L C Z x d W 9 0 O 1 N 0 Y X R 1 c y Z x d W 9 0 O y w m c X V v d D t E Y X R l J n F 1 b 3 Q 7 L C Z x d W 9 0 O 0 V 4 c G V j d G V k I E N v b X B s Z X R p b 2 4 m c X V v d D s s J n F 1 b 3 Q 7 Q 2 9 t c G x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T E u e 0 N v Z G U s M H 0 m c X V v d D s s J n F 1 b 3 Q 7 U 2 V j d G l v b j E v Z G F 0 Y S 9 D a G F u Z 2 V k I F R 5 c G U x L n t O Y W 1 l L D F 9 J n F 1 b 3 Q 7 L C Z x d W 9 0 O 1 N l Y 3 R p b 2 4 x L 2 R h d G E v Q 2 h h b m d l Z C B U e X B l M S 5 7 T W 9 i a W U s M n 0 m c X V v d D s s J n F 1 b 3 Q 7 U 2 V j d G l v b j E v Z G F 0 Y S 9 D a G F u Z 2 V k I F R 5 c G U x L n t T Z X J 2 a W N l L D N 9 J n F 1 b 3 Q 7 L C Z x d W 9 0 O 1 N l Y 3 R p b 2 4 x L 2 R h d G E v Q 2 h h b m d l Z C B U e X B l M S 5 7 R G V z Y 3 J p c H R p b 2 4 s N H 0 m c X V v d D s s J n F 1 b 3 Q 7 U 2 V j d G l v b j E v Z G F 0 Y S 9 D a G F u Z 2 V k I F R 5 c G U x L n t S Z W 1 l Z H k s N X 0 m c X V v d D s s J n F 1 b 3 Q 7 U 2 V j d G l v b j E v Z G F 0 Y S 9 D a G F u Z 2 V k I F R 5 c G U x L n t S Z W 1 h c m t z L D Z 9 J n F 1 b 3 Q 7 L C Z x d W 9 0 O 1 N l Y 3 R p b 2 4 x L 2 R h d G E v Q 2 h h b m d l Z C B U e X B l M S 5 7 Q 2 F 1 c 2 U s N 3 0 m c X V v d D s s J n F 1 b 3 Q 7 U 2 V j d G l v b j E v Z G F 0 Y S 9 D a G F u Z 2 V k I F R 5 c G U x L n t T a G 9 w L D h 9 J n F 1 b 3 Q 7 L C Z x d W 9 0 O 1 N l Y 3 R p b 2 4 x L 2 R h d G E v Q 2 h h b m d l Z C B U e X B l M S 5 7 T W F p b n R l b m F u Y 2 U s O X 0 m c X V v d D s s J n F 1 b 3 Q 7 U 2 V j d G l v b j E v Z G F 0 Y S 9 D a G F u Z 2 V k I F R 5 c G U x L n t T d X B l c n Z p c 2 9 y L D E w f S Z x d W 9 0 O y w m c X V v d D t T Z W N 0 a W 9 u M S 9 k Y X R h L 0 N o Y W 5 n Z W Q g V H l w Z T E u e 1 V z Z X I s M T F 9 J n F 1 b 3 Q 7 L C Z x d W 9 0 O 1 N l Y 3 R p b 2 4 x L 2 R h d G E v Q 2 h h b m d l Z C B U e X B l M S 5 7 U H J p b 3 J p d H k s M T J 9 J n F 1 b 3 Q 7 L C Z x d W 9 0 O 1 N l Y 3 R p b 2 4 x L 2 R h d G E v Q 2 h h b m d l Z C B U e X B l M S 5 7 U 3 R h d H V z L D E z f S Z x d W 9 0 O y w m c X V v d D t T Z W N 0 a W 9 u M S 9 k Y X R h L 0 N o Y W 5 n Z W Q g V H l w Z T E u e 0 R h d G U s M T R 9 J n F 1 b 3 Q 7 L C Z x d W 9 0 O 1 N l Y 3 R p b 2 4 x L 2 R h d G E v Q 2 h h b m d l Z C B U e X B l M S 5 7 R X h w Z W N 0 Z W Q g Q 2 9 t c G x l d G l v b i w x N X 0 m c X V v d D s s J n F 1 b 3 Q 7 U 2 V j d G l v b j E v Z G F 0 Y S 9 D a G F u Z 2 V k I F R 5 c G U x L n t D b 2 1 w b G V 0 a W 9 u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G F 0 Y S 9 D a G F u Z 2 V k I F R 5 c G U x L n t D b 2 R l L D B 9 J n F 1 b 3 Q 7 L C Z x d W 9 0 O 1 N l Y 3 R p b 2 4 x L 2 R h d G E v Q 2 h h b m d l Z C B U e X B l M S 5 7 T m F t Z S w x f S Z x d W 9 0 O y w m c X V v d D t T Z W N 0 a W 9 u M S 9 k Y X R h L 0 N o Y W 5 n Z W Q g V H l w Z T E u e 0 1 v Y m l l L D J 9 J n F 1 b 3 Q 7 L C Z x d W 9 0 O 1 N l Y 3 R p b 2 4 x L 2 R h d G E v Q 2 h h b m d l Z C B U e X B l M S 5 7 U 2 V y d m l j Z S w z f S Z x d W 9 0 O y w m c X V v d D t T Z W N 0 a W 9 u M S 9 k Y X R h L 0 N o Y W 5 n Z W Q g V H l w Z T E u e 0 R l c 2 N y a X B 0 a W 9 u L D R 9 J n F 1 b 3 Q 7 L C Z x d W 9 0 O 1 N l Y 3 R p b 2 4 x L 2 R h d G E v Q 2 h h b m d l Z C B U e X B l M S 5 7 U m V t Z W R 5 L D V 9 J n F 1 b 3 Q 7 L C Z x d W 9 0 O 1 N l Y 3 R p b 2 4 x L 2 R h d G E v Q 2 h h b m d l Z C B U e X B l M S 5 7 U m V t Y X J r c y w 2 f S Z x d W 9 0 O y w m c X V v d D t T Z W N 0 a W 9 u M S 9 k Y X R h L 0 N o Y W 5 n Z W Q g V H l w Z T E u e 0 N h d X N l L D d 9 J n F 1 b 3 Q 7 L C Z x d W 9 0 O 1 N l Y 3 R p b 2 4 x L 2 R h d G E v Q 2 h h b m d l Z C B U e X B l M S 5 7 U 2 h v c C w 4 f S Z x d W 9 0 O y w m c X V v d D t T Z W N 0 a W 9 u M S 9 k Y X R h L 0 N o Y W 5 n Z W Q g V H l w Z T E u e 0 1 h a W 5 0 Z W 5 h b m N l L D l 9 J n F 1 b 3 Q 7 L C Z x d W 9 0 O 1 N l Y 3 R p b 2 4 x L 2 R h d G E v Q 2 h h b m d l Z C B U e X B l M S 5 7 U 3 V w Z X J 2 a X N v c i w x M H 0 m c X V v d D s s J n F 1 b 3 Q 7 U 2 V j d G l v b j E v Z G F 0 Y S 9 D a G F u Z 2 V k I F R 5 c G U x L n t V c 2 V y L D E x f S Z x d W 9 0 O y w m c X V v d D t T Z W N 0 a W 9 u M S 9 k Y X R h L 0 N o Y W 5 n Z W Q g V H l w Z T E u e 1 B y a W 9 y a X R 5 L D E y f S Z x d W 9 0 O y w m c X V v d D t T Z W N 0 a W 9 u M S 9 k Y X R h L 0 N o Y W 5 n Z W Q g V H l w Z T E u e 1 N 0 Y X R 1 c y w x M 3 0 m c X V v d D s s J n F 1 b 3 Q 7 U 2 V j d G l v b j E v Z G F 0 Y S 9 D a G F u Z 2 V k I F R 5 c G U x L n t E Y X R l L D E 0 f S Z x d W 9 0 O y w m c X V v d D t T Z W N 0 a W 9 u M S 9 k Y X R h L 0 N o Y W 5 n Z W Q g V H l w Z T E u e 0 V 4 c G V j d G V k I E N v b X B s Z X R p b 2 4 s M T V 9 J n F 1 b 3 Q 7 L C Z x d W 9 0 O 1 N l Y 3 R p b 2 4 x L 2 R h d G E v Q 2 h h b m d l Z C B U e X B l M S 5 7 Q 2 9 t c G x l d G l v b i w x N n 0 m c X V v d D t d L C Z x d W 9 0 O 1 J l b G F 0 a W 9 u c 2 h p c E l u Z m 8 m c X V v d D s 6 W 1 1 9 I i A v P j x F b n R y e S B U e X B l P S J R d W V y e U l E I i B W Y W x 1 Z T 0 i c z J l N z N h N z Z j L W E x M z I t N D Y z N y 1 i N j M 0 L T M w Z T c y Z j E 4 Y T A z Y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Q w Z j M 0 M j M y L W J k O T c t N G Q x Z S 0 4 N D A 0 L T M y N D F h N D B k M 2 I w N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z B U M T Y 6 N D M 6 M D U u N T A 1 N z I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D k t M z B U M T Y 6 N D M 6 M D U u N T A 4 N z I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U X V l c n l H c m 9 1 c E l E I i B W Y W x 1 Z T 0 i c z Q w Z j M 0 M j M y L W J k O T c t N G Q x Z S 0 4 N D A 0 L T M y N D F h N D B k M 2 I w N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l m Y j N k Y z V l L T c 3 Z D A t N D c y N C 1 h N T Q 5 L W M x Y m Y 2 Z T g 5 Y 2 Z j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z B U M T Y 6 N D M 6 M D U u N T A y N z I z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z Q w Z j M 0 M j M y L W J k O T c t N G Q x Z S 0 4 N D A 0 L T M y N D F h N D B k M 2 I w N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k t M z B U M T Y 6 N D M 6 M D U u N T E x N z I 0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O X N f A Y i a Q 4 9 f l 1 S B U A 9 Z A A A A A A I A A A A A A B B m A A A A A Q A A I A A A A G Z K a X 0 / C S 3 9 c j e t w 0 7 k o 3 A 6 E v B x D Z P 4 x O P J N G X N 7 a 0 a A A A A A A 6 A A A A A A g A A I A A A A A R 0 5 s X J p y 8 + i + N Q H x y 8 m h l y T L I a 0 B R P 7 g s p 1 H R 7 c 8 4 J U A A A A P e R L s o 6 5 n d 6 j B V L J z x A v c 4 6 U a m k 0 G n S o K p v J G A V d x B w 3 p Q M l o Z I F t s H t 0 S 5 d B 6 t r g 2 E k 1 7 a 2 t 2 K s 5 w G B 6 7 K 9 l M v M s w F P v 6 A G c L i U C y O 9 r B K Q A A A A D H J b j o o P e L S p d B g G g Q / J s 0 b 4 e a W 5 Q q T 2 Y j K e c e U K P 3 X q U C w o c A y X + N 8 Z 8 D x I 9 i F v T Y 0 q u p 5 x p B U + g o e S I j 2 d o o = < / D a t a M a s h u p > 
</file>

<file path=customXml/itemProps1.xml><?xml version="1.0" encoding="utf-8"?>
<ds:datastoreItem xmlns:ds="http://schemas.openxmlformats.org/officeDocument/2006/customXml" ds:itemID="{05BAB430-F1C2-4CCA-9041-69601F46D4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MEP SLAs</vt:lpstr>
      <vt:lpstr>Sheet1</vt:lpstr>
      <vt:lpstr>Score card equation</vt:lpstr>
      <vt:lpstr>Score Card Summary</vt:lpstr>
      <vt:lpstr>Scorecard HVAC</vt:lpstr>
      <vt:lpstr>Score Card Fire &amp; Safety</vt:lpstr>
      <vt:lpstr>Score Card Mechanical</vt:lpstr>
      <vt:lpstr>Score Card Electrical, UPS</vt:lpstr>
      <vt:lpstr>Score Card CCTV &amp; SS.</vt:lpstr>
      <vt:lpstr>Score Card Plumbing</vt:lpstr>
      <vt:lpstr>Score Card Civil &amp; Carpentry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Shahab</dc:creator>
  <cp:lastModifiedBy>Shafeek Ahamed Shahul Hameed</cp:lastModifiedBy>
  <dcterms:created xsi:type="dcterms:W3CDTF">2015-06-05T18:17:20Z</dcterms:created>
  <dcterms:modified xsi:type="dcterms:W3CDTF">2021-01-31T12:43:32Z</dcterms:modified>
</cp:coreProperties>
</file>