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0ddc681091b3580/Desktop/"/>
    </mc:Choice>
  </mc:AlternateContent>
  <xr:revisionPtr revIDLastSave="2" documentId="8_{1CC1F3FA-B058-473A-9ECB-2D5241152FE9}" xr6:coauthVersionLast="47" xr6:coauthVersionMax="47" xr10:uidLastSave="{647B9168-AB51-4F82-A29C-8164BDB441CD}"/>
  <bookViews>
    <workbookView xWindow="-108" yWindow="-108" windowWidth="23256" windowHeight="12456" activeTab="3" xr2:uid="{00000000-000D-0000-FFFF-FFFF00000000}"/>
  </bookViews>
  <sheets>
    <sheet name="Questions" sheetId="17" r:id="rId1"/>
    <sheet name="2022" sheetId="16" r:id="rId2"/>
    <sheet name="2023" sheetId="1" r:id="rId3"/>
    <sheet name="1" sheetId="28" r:id="rId4"/>
    <sheet name="2" sheetId="29" r:id="rId5"/>
    <sheet name="3" sheetId="30" r:id="rId6"/>
    <sheet name="4" sheetId="31" r:id="rId7"/>
    <sheet name="5" sheetId="32" r:id="rId8"/>
    <sheet name="6" sheetId="33" r:id="rId9"/>
    <sheet name="7" sheetId="34" r:id="rId10"/>
    <sheet name="8" sheetId="35" r:id="rId11"/>
  </sheets>
  <definedNames>
    <definedName name="_xlnm._FilterDatabase" localSheetId="1" hidden="1">'2022'!$A$3:$AD$26</definedName>
    <definedName name="_xlnm._FilterDatabase" localSheetId="2" hidden="1">'2023'!$A$3:$AC$27</definedName>
  </definedNames>
  <calcPr calcId="191029"/>
  <pivotCaches>
    <pivotCache cacheId="9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9" l="1"/>
  <c r="B12" i="29"/>
  <c r="D10" i="29"/>
  <c r="B10" i="29"/>
  <c r="D8" i="29"/>
  <c r="B8" i="29"/>
  <c r="D6" i="29"/>
  <c r="B6" i="29"/>
  <c r="G3" i="29"/>
  <c r="G4" i="29"/>
  <c r="G5" i="29"/>
  <c r="G2" i="29"/>
  <c r="F3" i="29"/>
  <c r="F4" i="29"/>
  <c r="F5" i="29"/>
  <c r="F2" i="29"/>
  <c r="E3" i="29"/>
  <c r="E4" i="29"/>
  <c r="E5" i="29"/>
  <c r="E2" i="29"/>
  <c r="D3" i="29"/>
  <c r="D4" i="29"/>
  <c r="D5" i="29"/>
  <c r="D2" i="29"/>
  <c r="C3" i="29"/>
  <c r="C4" i="29"/>
  <c r="C5" i="29"/>
  <c r="C2" i="29"/>
  <c r="B3" i="29"/>
  <c r="B4" i="29"/>
  <c r="B5" i="29"/>
  <c r="B2" i="29"/>
  <c r="AD2" i="28"/>
  <c r="AE23" i="28"/>
  <c r="AF23" i="28" s="1"/>
  <c r="AD23" i="28"/>
  <c r="AE22" i="28"/>
  <c r="AF22" i="28" s="1"/>
  <c r="AD22" i="28"/>
  <c r="AE21" i="28"/>
  <c r="AD21" i="28"/>
  <c r="AF21" i="28" s="1"/>
  <c r="AE20" i="28"/>
  <c r="AF20" i="28" s="1"/>
  <c r="AD20" i="28"/>
  <c r="AE19" i="28"/>
  <c r="AF19" i="28" s="1"/>
  <c r="AD19" i="28"/>
  <c r="AE18" i="28"/>
  <c r="AF18" i="28" s="1"/>
  <c r="AD18" i="28"/>
  <c r="AF17" i="28"/>
  <c r="AE17" i="28"/>
  <c r="AD17" i="28"/>
  <c r="AE16" i="28"/>
  <c r="AF16" i="28" s="1"/>
  <c r="AD16" i="28"/>
  <c r="AE15" i="28"/>
  <c r="AF15" i="28" s="1"/>
  <c r="AD15" i="28"/>
  <c r="AE14" i="28"/>
  <c r="AF14" i="28" s="1"/>
  <c r="AD14" i="28"/>
  <c r="AF13" i="28"/>
  <c r="AE13" i="28"/>
  <c r="AD13" i="28"/>
  <c r="AE12" i="28"/>
  <c r="AF12" i="28" s="1"/>
  <c r="AD12" i="28"/>
  <c r="AE11" i="28"/>
  <c r="AF11" i="28" s="1"/>
  <c r="AD11" i="28"/>
  <c r="AE10" i="28"/>
  <c r="AF10" i="28" s="1"/>
  <c r="AD10" i="28"/>
  <c r="AF9" i="28"/>
  <c r="AE9" i="28"/>
  <c r="AD9" i="28"/>
  <c r="AE8" i="28"/>
  <c r="AF8" i="28" s="1"/>
  <c r="AD8" i="28"/>
  <c r="AE7" i="28"/>
  <c r="AF7" i="28" s="1"/>
  <c r="AD7" i="28"/>
  <c r="AE6" i="28"/>
  <c r="AF6" i="28" s="1"/>
  <c r="AD6" i="28"/>
  <c r="AF5" i="28"/>
  <c r="AE5" i="28"/>
  <c r="AD5" i="28"/>
  <c r="AE4" i="28"/>
  <c r="AF4" i="28" s="1"/>
  <c r="AD4" i="28"/>
  <c r="AE3" i="28"/>
  <c r="AF3" i="28" s="1"/>
  <c r="AD3" i="28"/>
  <c r="AE2" i="28"/>
  <c r="Z23" i="28"/>
  <c r="AA23" i="28" s="1"/>
  <c r="Y23" i="28"/>
  <c r="Z22" i="28"/>
  <c r="AA22" i="28" s="1"/>
  <c r="Y22" i="28"/>
  <c r="Z21" i="28"/>
  <c r="AA21" i="28" s="1"/>
  <c r="Y21" i="28"/>
  <c r="Z20" i="28"/>
  <c r="AA20" i="28" s="1"/>
  <c r="Y20" i="28"/>
  <c r="Z19" i="28"/>
  <c r="AA19" i="28" s="1"/>
  <c r="Y19" i="28"/>
  <c r="Z18" i="28"/>
  <c r="AA18" i="28" s="1"/>
  <c r="Y18" i="28"/>
  <c r="Z17" i="28"/>
  <c r="AA17" i="28" s="1"/>
  <c r="Y17" i="28"/>
  <c r="Z16" i="28"/>
  <c r="AA16" i="28" s="1"/>
  <c r="Y16" i="28"/>
  <c r="Z15" i="28"/>
  <c r="AA15" i="28" s="1"/>
  <c r="Y15" i="28"/>
  <c r="Z14" i="28"/>
  <c r="AA14" i="28" s="1"/>
  <c r="Y14" i="28"/>
  <c r="Z13" i="28"/>
  <c r="AA13" i="28" s="1"/>
  <c r="Y13" i="28"/>
  <c r="Z12" i="28"/>
  <c r="AA12" i="28" s="1"/>
  <c r="Y12" i="28"/>
  <c r="Z11" i="28"/>
  <c r="AA11" i="28" s="1"/>
  <c r="Y11" i="28"/>
  <c r="Z10" i="28"/>
  <c r="AA10" i="28" s="1"/>
  <c r="Y10" i="28"/>
  <c r="Z9" i="28"/>
  <c r="AA9" i="28" s="1"/>
  <c r="Y9" i="28"/>
  <c r="Z8" i="28"/>
  <c r="AA8" i="28" s="1"/>
  <c r="Y8" i="28"/>
  <c r="Z7" i="28"/>
  <c r="AA7" i="28" s="1"/>
  <c r="Y7" i="28"/>
  <c r="Z6" i="28"/>
  <c r="AA6" i="28" s="1"/>
  <c r="Y6" i="28"/>
  <c r="Z5" i="28"/>
  <c r="AA5" i="28" s="1"/>
  <c r="Y5" i="28"/>
  <c r="Z4" i="28"/>
  <c r="AA4" i="28" s="1"/>
  <c r="Y4" i="28"/>
  <c r="Z3" i="28"/>
  <c r="AA3" i="28" s="1"/>
  <c r="Y3" i="28"/>
  <c r="Z2" i="28"/>
  <c r="AA2" i="28" s="1"/>
  <c r="Y2" i="28"/>
  <c r="W3" i="28"/>
  <c r="W4" i="28"/>
  <c r="W5" i="28"/>
  <c r="W6" i="28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" i="28"/>
  <c r="E2" i="28"/>
  <c r="S3" i="28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" i="28"/>
  <c r="D28" i="35"/>
  <c r="B27" i="35"/>
  <c r="F3" i="34"/>
  <c r="F4" i="34"/>
  <c r="F5" i="34"/>
  <c r="F2" i="34"/>
  <c r="E3" i="34"/>
  <c r="E4" i="34"/>
  <c r="E5" i="34"/>
  <c r="E2" i="34"/>
  <c r="D3" i="34"/>
  <c r="D4" i="34"/>
  <c r="D5" i="34"/>
  <c r="D2" i="34"/>
  <c r="C5" i="34"/>
  <c r="B5" i="34"/>
  <c r="C4" i="34"/>
  <c r="B4" i="34"/>
  <c r="C3" i="34"/>
  <c r="B3" i="34"/>
  <c r="C2" i="34"/>
  <c r="B2" i="34"/>
  <c r="B6" i="34" s="1"/>
  <c r="C6" i="33"/>
  <c r="D6" i="33"/>
  <c r="B6" i="33"/>
  <c r="C3" i="33"/>
  <c r="C4" i="33"/>
  <c r="C5" i="33"/>
  <c r="C2" i="33"/>
  <c r="B3" i="33"/>
  <c r="D3" i="33" s="1"/>
  <c r="B4" i="33"/>
  <c r="B5" i="33"/>
  <c r="B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" i="32"/>
  <c r="V3" i="28"/>
  <c r="V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" i="28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" i="28"/>
  <c r="G3" i="28"/>
  <c r="H3" i="28"/>
  <c r="I3" i="28"/>
  <c r="J3" i="28"/>
  <c r="K3" i="28"/>
  <c r="L3" i="28"/>
  <c r="M3" i="28"/>
  <c r="N3" i="28"/>
  <c r="O3" i="28"/>
  <c r="P3" i="28"/>
  <c r="Q3" i="28"/>
  <c r="R3" i="28"/>
  <c r="G4" i="28"/>
  <c r="H4" i="28"/>
  <c r="I4" i="28"/>
  <c r="J4" i="28"/>
  <c r="K4" i="28"/>
  <c r="L4" i="28"/>
  <c r="M4" i="28"/>
  <c r="N4" i="28"/>
  <c r="O4" i="28"/>
  <c r="P4" i="28"/>
  <c r="Q4" i="28"/>
  <c r="R4" i="28"/>
  <c r="G5" i="28"/>
  <c r="H5" i="28"/>
  <c r="I5" i="28"/>
  <c r="J5" i="28"/>
  <c r="K5" i="28"/>
  <c r="L5" i="28"/>
  <c r="M5" i="28"/>
  <c r="N5" i="28"/>
  <c r="O5" i="28"/>
  <c r="P5" i="28"/>
  <c r="Q5" i="28"/>
  <c r="R5" i="28"/>
  <c r="G6" i="28"/>
  <c r="H6" i="28"/>
  <c r="I6" i="28"/>
  <c r="J6" i="28"/>
  <c r="K6" i="28"/>
  <c r="L6" i="28"/>
  <c r="M6" i="28"/>
  <c r="N6" i="28"/>
  <c r="O6" i="28"/>
  <c r="P6" i="28"/>
  <c r="Q6" i="28"/>
  <c r="R6" i="28"/>
  <c r="G7" i="28"/>
  <c r="H7" i="28"/>
  <c r="I7" i="28"/>
  <c r="J7" i="28"/>
  <c r="K7" i="28"/>
  <c r="L7" i="28"/>
  <c r="M7" i="28"/>
  <c r="N7" i="28"/>
  <c r="O7" i="28"/>
  <c r="P7" i="28"/>
  <c r="Q7" i="28"/>
  <c r="R7" i="28"/>
  <c r="G8" i="28"/>
  <c r="H8" i="28"/>
  <c r="I8" i="28"/>
  <c r="J8" i="28"/>
  <c r="K8" i="28"/>
  <c r="L8" i="28"/>
  <c r="M8" i="28"/>
  <c r="N8" i="28"/>
  <c r="O8" i="28"/>
  <c r="P8" i="28"/>
  <c r="Q8" i="28"/>
  <c r="R8" i="28"/>
  <c r="G9" i="28"/>
  <c r="H9" i="28"/>
  <c r="I9" i="28"/>
  <c r="J9" i="28"/>
  <c r="K9" i="28"/>
  <c r="L9" i="28"/>
  <c r="M9" i="28"/>
  <c r="N9" i="28"/>
  <c r="O9" i="28"/>
  <c r="P9" i="28"/>
  <c r="Q9" i="28"/>
  <c r="R9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H2" i="28"/>
  <c r="I2" i="28"/>
  <c r="J2" i="28"/>
  <c r="K2" i="28"/>
  <c r="L2" i="28"/>
  <c r="M2" i="28"/>
  <c r="N2" i="28"/>
  <c r="O2" i="28"/>
  <c r="P2" i="28"/>
  <c r="Q2" i="28"/>
  <c r="R2" i="28"/>
  <c r="G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Y27" i="1"/>
  <c r="V27" i="1"/>
  <c r="U27" i="1"/>
  <c r="Q27" i="1"/>
  <c r="P27" i="1"/>
  <c r="N27" i="1"/>
  <c r="M27" i="1"/>
  <c r="L27" i="1"/>
  <c r="K27" i="1"/>
  <c r="J27" i="1"/>
  <c r="I27" i="1"/>
  <c r="H27" i="1"/>
  <c r="G27" i="1"/>
  <c r="F27" i="1"/>
  <c r="E27" i="1"/>
  <c r="D27" i="1"/>
  <c r="C27" i="1"/>
  <c r="AA26" i="1"/>
  <c r="Z26" i="1"/>
  <c r="Y26" i="1"/>
  <c r="X26" i="1"/>
  <c r="W26" i="1"/>
  <c r="V26" i="1"/>
  <c r="U26" i="1"/>
  <c r="T26" i="1"/>
  <c r="S26" i="1"/>
  <c r="R26" i="1"/>
  <c r="O26" i="1"/>
  <c r="O24" i="16"/>
  <c r="O20" i="16"/>
  <c r="O16" i="16"/>
  <c r="O14" i="16"/>
  <c r="O8" i="16"/>
  <c r="O6" i="16"/>
  <c r="K26" i="16"/>
  <c r="I26" i="16"/>
  <c r="N26" i="16"/>
  <c r="L26" i="16"/>
  <c r="J26" i="16"/>
  <c r="H26" i="16"/>
  <c r="F26" i="16"/>
  <c r="E26" i="16"/>
  <c r="D26" i="16"/>
  <c r="O25" i="16"/>
  <c r="O23" i="16"/>
  <c r="O21" i="16"/>
  <c r="O15" i="16"/>
  <c r="O13" i="16"/>
  <c r="O11" i="16"/>
  <c r="O9" i="16"/>
  <c r="O5" i="16"/>
  <c r="AB16" i="1"/>
  <c r="AB7" i="1"/>
  <c r="C25" i="35"/>
  <c r="C20" i="35"/>
  <c r="C16" i="35"/>
  <c r="C12" i="35"/>
  <c r="C8" i="35"/>
  <c r="C4" i="35"/>
  <c r="C6" i="35"/>
  <c r="C24" i="35"/>
  <c r="B20" i="35"/>
  <c r="B16" i="35"/>
  <c r="B12" i="35"/>
  <c r="B8" i="35"/>
  <c r="B4" i="35"/>
  <c r="C2" i="35"/>
  <c r="B6" i="35"/>
  <c r="C22" i="35"/>
  <c r="B22" i="35"/>
  <c r="C23" i="35"/>
  <c r="C19" i="35"/>
  <c r="C15" i="35"/>
  <c r="C11" i="35"/>
  <c r="C7" i="35"/>
  <c r="C3" i="35"/>
  <c r="C10" i="35"/>
  <c r="B23" i="35"/>
  <c r="B19" i="35"/>
  <c r="B15" i="35"/>
  <c r="B11" i="35"/>
  <c r="B7" i="35"/>
  <c r="B3" i="35"/>
  <c r="C14" i="35"/>
  <c r="C18" i="35"/>
  <c r="B18" i="35"/>
  <c r="B14" i="35"/>
  <c r="C21" i="35"/>
  <c r="C17" i="35"/>
  <c r="C13" i="35"/>
  <c r="C9" i="35"/>
  <c r="C5" i="35"/>
  <c r="B5" i="35"/>
  <c r="B10" i="35"/>
  <c r="B21" i="35"/>
  <c r="B17" i="35"/>
  <c r="B13" i="35"/>
  <c r="B9" i="35"/>
  <c r="B2" i="35"/>
  <c r="D24" i="32"/>
  <c r="D23" i="32"/>
  <c r="D3" i="32"/>
  <c r="D4" i="32"/>
  <c r="D16" i="32"/>
  <c r="D5" i="32"/>
  <c r="D17" i="32"/>
  <c r="D7" i="32"/>
  <c r="D19" i="32"/>
  <c r="D8" i="32"/>
  <c r="D20" i="32"/>
  <c r="D9" i="32"/>
  <c r="D10" i="32"/>
  <c r="D22" i="32"/>
  <c r="D11" i="32"/>
  <c r="D15" i="32"/>
  <c r="D6" i="32"/>
  <c r="D12" i="32"/>
  <c r="D21" i="32"/>
  <c r="D13" i="32"/>
  <c r="D14" i="32"/>
  <c r="D18" i="32"/>
  <c r="D2" i="32"/>
  <c r="C3" i="32"/>
  <c r="C15" i="32"/>
  <c r="C9" i="32"/>
  <c r="C4" i="32"/>
  <c r="C16" i="32"/>
  <c r="C8" i="32"/>
  <c r="C5" i="32"/>
  <c r="C17" i="32"/>
  <c r="C20" i="32"/>
  <c r="C21" i="32"/>
  <c r="C6" i="32"/>
  <c r="C18" i="32"/>
  <c r="C19" i="32"/>
  <c r="C7" i="32"/>
  <c r="C10" i="32"/>
  <c r="C22" i="32"/>
  <c r="C11" i="32"/>
  <c r="C23" i="32"/>
  <c r="C12" i="32"/>
  <c r="C13" i="32"/>
  <c r="C14" i="32"/>
  <c r="C2" i="32"/>
  <c r="AF2" i="28" l="1"/>
  <c r="D25" i="35"/>
  <c r="D2" i="35"/>
  <c r="D9" i="35"/>
  <c r="D13" i="35"/>
  <c r="D17" i="35"/>
  <c r="D21" i="35"/>
  <c r="D10" i="35"/>
  <c r="D5" i="35"/>
  <c r="D14" i="35"/>
  <c r="D18" i="35"/>
  <c r="D3" i="35"/>
  <c r="D7" i="35"/>
  <c r="D11" i="35"/>
  <c r="D15" i="35"/>
  <c r="D19" i="35"/>
  <c r="D23" i="35"/>
  <c r="D22" i="35"/>
  <c r="D6" i="35"/>
  <c r="D4" i="35"/>
  <c r="D8" i="35"/>
  <c r="D12" i="35"/>
  <c r="D16" i="35"/>
  <c r="D20" i="35"/>
  <c r="D24" i="35"/>
  <c r="C6" i="34"/>
  <c r="D2" i="33"/>
  <c r="D5" i="33"/>
  <c r="D4" i="33"/>
  <c r="E4" i="33" s="1"/>
  <c r="T27" i="1"/>
  <c r="AA27" i="1"/>
  <c r="R27" i="1"/>
  <c r="S27" i="1"/>
  <c r="W27" i="1"/>
  <c r="X27" i="1"/>
  <c r="Z27" i="1"/>
  <c r="AB26" i="1"/>
  <c r="AB5" i="16"/>
  <c r="O12" i="16"/>
  <c r="O22" i="16"/>
  <c r="M26" i="16"/>
  <c r="O7" i="16"/>
  <c r="O17" i="16"/>
  <c r="O19" i="16"/>
  <c r="V26" i="16"/>
  <c r="U26" i="16"/>
  <c r="O4" i="16"/>
  <c r="G26" i="16"/>
  <c r="O10" i="16"/>
  <c r="O18" i="16"/>
  <c r="C26" i="16"/>
  <c r="AB24" i="16"/>
  <c r="AB15" i="16"/>
  <c r="AB23" i="16"/>
  <c r="X26" i="16"/>
  <c r="AB20" i="16"/>
  <c r="Q26" i="16"/>
  <c r="Y26" i="16"/>
  <c r="AB9" i="16"/>
  <c r="AB17" i="16"/>
  <c r="R26" i="16"/>
  <c r="Z26" i="16"/>
  <c r="AB22" i="16"/>
  <c r="AB25" i="16"/>
  <c r="AA26" i="16"/>
  <c r="S26" i="16"/>
  <c r="AB6" i="16"/>
  <c r="AB11" i="16"/>
  <c r="AB14" i="16"/>
  <c r="AB19" i="16"/>
  <c r="T26" i="16"/>
  <c r="AB8" i="16"/>
  <c r="AB16" i="16"/>
  <c r="AB13" i="16"/>
  <c r="AB21" i="16"/>
  <c r="AB18" i="16"/>
  <c r="W26" i="16"/>
  <c r="AB10" i="16"/>
  <c r="AB4" i="16"/>
  <c r="AB7" i="16"/>
  <c r="AB12" i="16"/>
  <c r="AB11" i="1"/>
  <c r="AB19" i="1"/>
  <c r="AB15" i="1"/>
  <c r="AB17" i="1"/>
  <c r="AB22" i="1"/>
  <c r="AB6" i="1"/>
  <c r="P26" i="16"/>
  <c r="AB21" i="1"/>
  <c r="AB13" i="1"/>
  <c r="AB5" i="1"/>
  <c r="AB20" i="1"/>
  <c r="AB12" i="1"/>
  <c r="AB9" i="1"/>
  <c r="AB24" i="1"/>
  <c r="AB25" i="1"/>
  <c r="AB23" i="1"/>
  <c r="AB14" i="1"/>
  <c r="AB8" i="1"/>
  <c r="AB10" i="1"/>
  <c r="AB18" i="1"/>
  <c r="AB4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E5" i="33" l="1"/>
  <c r="E3" i="33"/>
  <c r="E2" i="33"/>
  <c r="O27" i="1"/>
  <c r="AB27" i="1"/>
  <c r="O26" i="16"/>
  <c r="AB26" i="16"/>
  <c r="E7" i="33" l="1"/>
</calcChain>
</file>

<file path=xl/sharedStrings.xml><?xml version="1.0" encoding="utf-8"?>
<sst xmlns="http://schemas.openxmlformats.org/spreadsheetml/2006/main" count="399" uniqueCount="103">
  <si>
    <t>Zone</t>
  </si>
  <si>
    <t>Outlet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</si>
  <si>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</si>
  <si>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</si>
  <si>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</si>
  <si>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</si>
  <si>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</si>
  <si>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</si>
  <si>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</si>
  <si>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</si>
  <si>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</si>
  <si>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</si>
  <si>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</si>
  <si>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</si>
  <si>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</si>
  <si>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Zone 1</t>
  </si>
  <si>
    <t>A</t>
  </si>
  <si>
    <t>Requirement:</t>
  </si>
  <si>
    <t>Zone 3</t>
  </si>
  <si>
    <t>B</t>
  </si>
  <si>
    <t>Zone 2</t>
  </si>
  <si>
    <t>C</t>
  </si>
  <si>
    <t>D</t>
  </si>
  <si>
    <t>E</t>
  </si>
  <si>
    <t>F</t>
  </si>
  <si>
    <t>G</t>
  </si>
  <si>
    <t>H</t>
  </si>
  <si>
    <t>I</t>
  </si>
  <si>
    <t>Zone 4</t>
  </si>
  <si>
    <t>J</t>
  </si>
  <si>
    <t>K</t>
  </si>
  <si>
    <t>L</t>
  </si>
  <si>
    <t>M</t>
  </si>
  <si>
    <t>N</t>
  </si>
  <si>
    <t>O</t>
  </si>
  <si>
    <t>P</t>
  </si>
  <si>
    <t>U</t>
  </si>
  <si>
    <t>V</t>
  </si>
  <si>
    <t>X</t>
  </si>
  <si>
    <t>W</t>
  </si>
  <si>
    <t>Y</t>
  </si>
  <si>
    <t>Z</t>
  </si>
  <si>
    <t>QTY</t>
  </si>
  <si>
    <t>Value</t>
  </si>
  <si>
    <t>Assumption</t>
  </si>
  <si>
    <t>AA</t>
  </si>
  <si>
    <t>You will find Outlet wise monthly Sales data [Quantity &amp; Value]</t>
  </si>
  <si>
    <t>9. Prepare any relevent charts and graphs for the PPT</t>
  </si>
  <si>
    <t>Here is 2022 &amp; 2023 Data in 2 different work sheet.</t>
  </si>
  <si>
    <t>Sales Data of 2022</t>
  </si>
  <si>
    <t>Sales Data of 2023</t>
  </si>
  <si>
    <t>1. Identify Shop by Shop Growth Rate in Both Quantity &amp; Value [Monthly, Quarterly, Yearly] {Must Use Formula to Generate Result}</t>
  </si>
  <si>
    <t>2. Identify Zone wise Growth Rate. Which Zone is the best &amp; which zone performed worst in Both Quantity &amp; Value {Must Use Formula to Generate Result}</t>
  </si>
  <si>
    <t>3. Identify the 4 Top Outlet in Both Quantity &amp; Value for Both the Year [Top 1 for each zone] {Must Use Formula to Generate Result}</t>
  </si>
  <si>
    <t>5. In terms of Value rank the Outlets for Both the Year {Must Use Formula to Generate Result}</t>
  </si>
  <si>
    <t>6. Prepare a graph to see the business contribution of the Zones {Must use Graph to Generate Result}</t>
  </si>
  <si>
    <t>4. Show a comparision in Trend line for 2022 vs 2023 in Both Quantity &amp; Value {Must use Graph to Generate Result}</t>
  </si>
  <si>
    <t>7. What is the Per Showroom Productivity of Each Zone for Both the Year {Must Use Formula to Generate Result}</t>
  </si>
  <si>
    <t>8. Reasons behind highest sales for any Outlet (own observation) {Multiple Reasons based on the Finding of the Given Data}</t>
  </si>
  <si>
    <t>Note: Every Requirement Must be Completed in the Matched Excel Sheet. Both Excel &amp; PPT should Contain the Same Name with Candidate Name Suffix</t>
  </si>
  <si>
    <t xml:space="preserve"> </t>
  </si>
  <si>
    <t>Growth Rate</t>
  </si>
  <si>
    <t>Q1 2022</t>
  </si>
  <si>
    <t>Zones</t>
  </si>
  <si>
    <t>Row Labels</t>
  </si>
  <si>
    <t>Sum of Total</t>
  </si>
  <si>
    <t>Sum of Total2</t>
  </si>
  <si>
    <t>Month</t>
  </si>
  <si>
    <t>Quantity 2022</t>
  </si>
  <si>
    <t>Quantity 2023</t>
  </si>
  <si>
    <t>Value 2022</t>
  </si>
  <si>
    <t>Value 2023</t>
  </si>
  <si>
    <t>Ranks</t>
  </si>
  <si>
    <t>Outlet</t>
  </si>
  <si>
    <t>2022 Value</t>
  </si>
  <si>
    <t>2023 Value</t>
  </si>
  <si>
    <t>Total Value</t>
  </si>
  <si>
    <t>For QTY</t>
  </si>
  <si>
    <t>For VALUE</t>
  </si>
  <si>
    <t>ZONES</t>
  </si>
  <si>
    <t>Percentage</t>
  </si>
  <si>
    <t>2022 Total Sales</t>
  </si>
  <si>
    <t>2023 Total Sales</t>
  </si>
  <si>
    <t>2022 Per Showroom Productivity</t>
  </si>
  <si>
    <t>2023 Per Showroom Productivity</t>
  </si>
  <si>
    <t>Number of Showrooms</t>
  </si>
  <si>
    <t>MAX=</t>
  </si>
  <si>
    <t>Highest Sales Outlet =</t>
  </si>
  <si>
    <t>Q2 2022</t>
  </si>
  <si>
    <t>Q2 2023</t>
  </si>
  <si>
    <t>Q3 2022</t>
  </si>
  <si>
    <t>Q1 2023</t>
  </si>
  <si>
    <t>Q32023</t>
  </si>
  <si>
    <t>2022 Quantity</t>
  </si>
  <si>
    <t>2023 Quantity</t>
  </si>
  <si>
    <t>Quantity Growth Rate</t>
  </si>
  <si>
    <t>Value Growth Rate</t>
  </si>
  <si>
    <t>Best Performing Zone (Quantity)</t>
  </si>
  <si>
    <t>max=</t>
  </si>
  <si>
    <t>Worst Performing Zone (Quantity)</t>
  </si>
  <si>
    <t>Best Performing Zone (Value)</t>
  </si>
  <si>
    <t>Worst Performing Zone (Value)</t>
  </si>
  <si>
    <t>min=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</si>
</sst>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algun Gothic"/>
      <family val="2"/>
    </font>
    <font>
      <sz val="10"/>
      <color theme="1"/>
      <name val="Malgun Gothic"/>
      <family val="2"/>
    </font>
    <font>
      <sz val="10"/>
      <name val="Malgun Gothic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Malgun Gothic"/>
      <family val="2"/>
    </font>
    <font>
      <b/>
      <sz val="10"/>
      <color theme="1"/>
      <name val="Malgun Gothic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0" borderId="1" xfId="0" applyNumberFormat="1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7" fillId="0" borderId="4" xfId="0" applyFont="1" applyBorder="1"/>
    <xf numFmtId="41" fontId="10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5" borderId="1" xfId="0" applyNumberFormat="1" applyFont="1" applyFill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/>
    <xf numFmtId="0" fontId="1" fillId="6" borderId="0" xfId="2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0" fontId="0" fillId="0" borderId="0" xfId="3" applyNumberFormat="1" applyFont="1"/>
    <xf numFmtId="41" fontId="0" fillId="0" borderId="0" xfId="0" applyNumberFormat="1"/>
    <xf numFmtId="9" fontId="0" fillId="0" borderId="0" xfId="3" applyFont="1"/>
    <xf numFmtId="41" fontId="4" fillId="5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9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7" borderId="8" xfId="0" applyFont="1" applyFill="1" applyBorder="1"/>
    <xf numFmtId="0" fontId="13" fillId="7" borderId="9" xfId="0" applyFont="1" applyFill="1" applyBorder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3" fillId="7" borderId="0" xfId="0" applyFont="1" applyFill="1" applyBorder="1"/>
    <xf numFmtId="9" fontId="0" fillId="0" borderId="0" xfId="3" applyNumberFormat="1" applyFont="1"/>
    <xf numFmtId="9" fontId="0" fillId="0" borderId="0" xfId="0" applyNumberFormat="1"/>
    <xf numFmtId="9" fontId="0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8" borderId="7" xfId="0" applyFont="1" applyFill="1" applyBorder="1"/>
    <xf numFmtId="0" fontId="15" fillId="8" borderId="8" xfId="0" applyFont="1" applyFill="1" applyBorder="1"/>
    <xf numFmtId="0" fontId="15" fillId="0" borderId="7" xfId="0" applyFont="1" applyBorder="1"/>
    <xf numFmtId="0" fontId="15" fillId="0" borderId="8" xfId="0" applyFont="1" applyBorder="1"/>
    <xf numFmtId="0" fontId="16" fillId="8" borderId="8" xfId="0" applyFont="1" applyFill="1" applyBorder="1"/>
    <xf numFmtId="0" fontId="17" fillId="0" borderId="0" xfId="0" applyFont="1"/>
    <xf numFmtId="41" fontId="6" fillId="0" borderId="10" xfId="0" applyNumberFormat="1" applyFont="1" applyBorder="1" applyAlignment="1">
      <alignment horizontal="center" vertical="center"/>
    </xf>
    <xf numFmtId="41" fontId="0" fillId="0" borderId="0" xfId="0" applyNumberFormat="1" applyBorder="1"/>
    <xf numFmtId="0" fontId="0" fillId="0" borderId="0" xfId="0" applyBorder="1"/>
    <xf numFmtId="0" fontId="18" fillId="0" borderId="0" xfId="0" applyFont="1"/>
    <xf numFmtId="0" fontId="19" fillId="0" borderId="0" xfId="0" applyFont="1"/>
    <xf numFmtId="0" fontId="20" fillId="10" borderId="0" xfId="0" applyFont="1" applyFill="1"/>
    <xf numFmtId="0" fontId="0" fillId="10" borderId="0" xfId="0" applyFill="1"/>
    <xf numFmtId="9" fontId="0" fillId="10" borderId="0" xfId="0" applyNumberFormat="1" applyFill="1"/>
    <xf numFmtId="0" fontId="18" fillId="10" borderId="0" xfId="0" applyFont="1" applyFill="1"/>
    <xf numFmtId="9" fontId="18" fillId="10" borderId="0" xfId="0" applyNumberFormat="1" applyFont="1" applyFill="1"/>
  </cellXfs>
  <cellStyles count="4">
    <cellStyle name="Comma" xfId="2" builtinId="3"/>
    <cellStyle name="Normal" xfId="0" builtinId="0"/>
    <cellStyle name="Normal 2" xfId="1" xr:uid="{00000000-0005-0000-0000-000001000000}"/>
    <cellStyle name="Percent" xfId="3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in Trend line for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Quantity 2022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'4'!$A$2:$A$13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'4'!$B$2:$B$13</c:f>
              <c:numCache>
                <c:formatCode>General</c:formatCode>
                <c:ptCount val="12"/>
                <c:pt idx="0">
                  <c:v>132</c:v>
                </c:pt>
                <c:pt idx="1">
                  <c:v>72</c:v>
                </c:pt>
                <c:pt idx="2">
                  <c:v>181</c:v>
                </c:pt>
                <c:pt idx="3">
                  <c:v>166</c:v>
                </c:pt>
                <c:pt idx="4">
                  <c:v>104</c:v>
                </c:pt>
                <c:pt idx="5">
                  <c:v>132</c:v>
                </c:pt>
                <c:pt idx="6">
                  <c:v>234</c:v>
                </c:pt>
                <c:pt idx="7">
                  <c:v>85</c:v>
                </c:pt>
                <c:pt idx="8">
                  <c:v>173</c:v>
                </c:pt>
                <c:pt idx="9">
                  <c:v>163</c:v>
                </c:pt>
                <c:pt idx="10">
                  <c:v>263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3-4630-B8C9-6394CDC89708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Quantity 2023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'4'!$A$2:$A$13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'4'!$C$2:$C$13</c:f>
              <c:numCache>
                <c:formatCode>General</c:formatCode>
                <c:ptCount val="12"/>
                <c:pt idx="0">
                  <c:v>175</c:v>
                </c:pt>
                <c:pt idx="1">
                  <c:v>131</c:v>
                </c:pt>
                <c:pt idx="2">
                  <c:v>247</c:v>
                </c:pt>
                <c:pt idx="3">
                  <c:v>209</c:v>
                </c:pt>
                <c:pt idx="4">
                  <c:v>190</c:v>
                </c:pt>
                <c:pt idx="5">
                  <c:v>155</c:v>
                </c:pt>
                <c:pt idx="6">
                  <c:v>349</c:v>
                </c:pt>
                <c:pt idx="7">
                  <c:v>146</c:v>
                </c:pt>
                <c:pt idx="8">
                  <c:v>202</c:v>
                </c:pt>
                <c:pt idx="9">
                  <c:v>191</c:v>
                </c:pt>
                <c:pt idx="10">
                  <c:v>312</c:v>
                </c:pt>
                <c:pt idx="1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3-4630-B8C9-6394CDC89708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Value 2022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'4'!$A$2:$A$13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'4'!$D$2:$D$13</c:f>
              <c:numCache>
                <c:formatCode>General</c:formatCode>
                <c:ptCount val="12"/>
                <c:pt idx="0">
                  <c:v>1584000</c:v>
                </c:pt>
                <c:pt idx="1">
                  <c:v>864000</c:v>
                </c:pt>
                <c:pt idx="2">
                  <c:v>2172000</c:v>
                </c:pt>
                <c:pt idx="3">
                  <c:v>1992000</c:v>
                </c:pt>
                <c:pt idx="4">
                  <c:v>1040000</c:v>
                </c:pt>
                <c:pt idx="5">
                  <c:v>1320000</c:v>
                </c:pt>
                <c:pt idx="6">
                  <c:v>2340000</c:v>
                </c:pt>
                <c:pt idx="7">
                  <c:v>850000</c:v>
                </c:pt>
                <c:pt idx="8">
                  <c:v>2076000</c:v>
                </c:pt>
                <c:pt idx="9">
                  <c:v>1956000</c:v>
                </c:pt>
                <c:pt idx="10">
                  <c:v>3156000</c:v>
                </c:pt>
                <c:pt idx="11">
                  <c:v>1580000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3-4630-B8C9-6394CDC89708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Value 2023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'4'!$A$2:$A$13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'4'!$E$2:$E$13</c:f>
              <c:numCache>
                <c:formatCode>General</c:formatCode>
                <c:ptCount val="12"/>
                <c:pt idx="0">
                  <c:v>2100000</c:v>
                </c:pt>
                <c:pt idx="1">
                  <c:v>1572000</c:v>
                </c:pt>
                <c:pt idx="2">
                  <c:v>2956000</c:v>
                </c:pt>
                <c:pt idx="3">
                  <c:v>2496000</c:v>
                </c:pt>
                <c:pt idx="4">
                  <c:v>1890000</c:v>
                </c:pt>
                <c:pt idx="5">
                  <c:v>1540000</c:v>
                </c:pt>
                <c:pt idx="6">
                  <c:v>3480000</c:v>
                </c:pt>
                <c:pt idx="7">
                  <c:v>1448000</c:v>
                </c:pt>
                <c:pt idx="8">
                  <c:v>2396000</c:v>
                </c:pt>
                <c:pt idx="9">
                  <c:v>2268000</c:v>
                </c:pt>
                <c:pt idx="10">
                  <c:v>3724000</c:v>
                </c:pt>
                <c:pt idx="11">
                  <c:v>2360000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3-4630-B8C9-6394CDC8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9584"/>
        <c:axId val="160300944"/>
      </c:lineChart>
      <c:catAx>
        <c:axId val="170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0944"/>
        <c:crosses val="autoZero"/>
        <c:auto val="1"/>
        <c:lblAlgn val="ctr"/>
        <c:lblOffset val="100"/>
        <c:noMultiLvlLbl val="0"/>
      </c:catAx>
      <c:valAx>
        <c:axId val="16030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3648293963255"/>
          <c:y val="0.14393518518518519"/>
          <c:w val="0.8268635170603674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2022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'6'!$A$2:$A$5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'6'!$B$2:$B$5</c:f>
              <c:numCache>
                <c:formatCode>General</c:formatCode>
                <c:ptCount val="4"/>
                <c:pt idx="0">
                  <c:v>6770000</c:v>
                </c:pt>
                <c:pt idx="1">
                  <c:v>4024000</c:v>
                </c:pt>
                <c:pt idx="2">
                  <c:v>5702000</c:v>
                </c:pt>
                <c:pt idx="3">
                  <c:v>2254000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2CA-8602-49F7251744D5}"/>
            </c:ext>
          </c:extLst>
        </c:ser>
        <c:ser>
          <c:idx val="1"/>
          <c:order val="1"/>
          <c:tx>
            <c:strRef>
              <c:f>'6'!$C$1</c:f>
              <c:strCache>
                <c:ptCount val="1"/>
                <c:pt idx="0">
                  <c:v>2023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'6'!$A$2:$A$5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'6'!$C$2:$C$5</c:f>
              <c:numCache>
                <c:formatCode>General</c:formatCode>
                <c:ptCount val="4"/>
                <c:pt idx="0">
                  <c:v>8760000</c:v>
                </c:pt>
                <c:pt idx="1">
                  <c:v>5352000</c:v>
                </c:pt>
                <c:pt idx="2">
                  <c:v>7812000</c:v>
                </c:pt>
                <c:pt idx="3">
                  <c:v>3778000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2CA-8602-49F7251744D5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Total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'6'!$A$2:$A$5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'6'!$D$2:$D$5</c:f>
              <c:numCache>
                <c:formatCode>General</c:formatCode>
                <c:ptCount val="4"/>
                <c:pt idx="0">
                  <c:v>15530000</c:v>
                </c:pt>
                <c:pt idx="1">
                  <c:v>9376000</c:v>
                </c:pt>
                <c:pt idx="2">
                  <c:v>13514000</c:v>
                </c:pt>
                <c:pt idx="3">
                  <c:v>6032000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2CA-8602-49F7251744D5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'6'!$A$2:$A$5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'6'!$E$2:$E$5</c:f>
              <c:numCache>
                <c:formatCode>0%</c:formatCode>
                <c:ptCount val="4"/>
                <c:pt idx="0">
                  <c:v>0.34936560784666609</c:v>
                </c:pt>
                <c:pt idx="1">
                  <c:v>0.21092414289570774</c:v>
                </c:pt>
                <c:pt idx="2">
                  <c:v>0.30401331773598489</c:v>
                </c:pt>
                <c:pt idx="3">
                  <c:v>0.13569693152164133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9-42CA-8602-49F72517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78960"/>
        <c:axId val="1892563120"/>
      </c:barChart>
      <c:catAx>
        <c:axId val="18925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3120"/>
        <c:crosses val="autoZero"/>
        <c:auto val="1"/>
        <c:lblAlgn val="ctr"/>
        <c:lblOffset val="100"/>
        <c:noMultiLvlLbl val="0"/>
      </c:catAx>
      <c:valAx>
        <c:axId val="18925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Outlet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'8'!$A$1</c:f>
              <c:strCache>
                <c:ptCount val="1"/>
                <c:pt idx="0">
                  <c:v>Outlet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'8'!$A$2:$A$25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EE0-9094-AF9EE6D890E1}"/>
            </c:ext>
          </c:extLst>
        </c:ser>
        <c:ser>
          <c:idx val="1"/>
          <c:order val="1"/>
          <c:tx>
            <c:strRef>
              <c:f>'8'!$B$1</c:f>
              <c:strCache>
                <c:ptCount val="1"/>
                <c:pt idx="0">
                  <c:v>2022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'8'!$B$2:$B$25</c:f>
              <c:numCache>
                <c:formatCode>_(* #,##0_);_(* \(#,##0\);_(* "-"_);_(@_)</c:formatCode>
                <c:ptCount val="24"/>
                <c:pt idx="0">
                  <c:v>4026000</c:v>
                </c:pt>
                <c:pt idx="1">
                  <c:v>2180000</c:v>
                </c:pt>
                <c:pt idx="2">
                  <c:v>1830000</c:v>
                </c:pt>
                <c:pt idx="3">
                  <c:v>2114000</c:v>
                </c:pt>
                <c:pt idx="4">
                  <c:v>1194000</c:v>
                </c:pt>
                <c:pt idx="5">
                  <c:v>1018000</c:v>
                </c:pt>
                <c:pt idx="6">
                  <c:v>986000</c:v>
                </c:pt>
                <c:pt idx="7">
                  <c:v>854000</c:v>
                </c:pt>
                <c:pt idx="8">
                  <c:v>764000</c:v>
                </c:pt>
                <c:pt idx="9">
                  <c:v>748000</c:v>
                </c:pt>
                <c:pt idx="10">
                  <c:v>730000</c:v>
                </c:pt>
                <c:pt idx="11">
                  <c:v>628000</c:v>
                </c:pt>
                <c:pt idx="12">
                  <c:v>436000</c:v>
                </c:pt>
                <c:pt idx="13">
                  <c:v>478000</c:v>
                </c:pt>
                <c:pt idx="14">
                  <c:v>358000</c:v>
                </c:pt>
                <c:pt idx="15">
                  <c:v>448000</c:v>
                </c:pt>
                <c:pt idx="16">
                  <c:v>412000</c:v>
                </c:pt>
                <c:pt idx="17">
                  <c:v>420000</c:v>
                </c:pt>
                <c:pt idx="18">
                  <c:v>470000</c:v>
                </c:pt>
                <c:pt idx="19">
                  <c:v>300000</c:v>
                </c:pt>
                <c:pt idx="20">
                  <c:v>366000</c:v>
                </c:pt>
                <c:pt idx="2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EE0-9094-AF9EE6D890E1}"/>
            </c:ext>
          </c:extLst>
        </c:ser>
        <c:ser>
          <c:idx val="2"/>
          <c:order val="2"/>
          <c:tx>
            <c:strRef>
              <c:f>'8'!$C$1</c:f>
              <c:strCache>
                <c:ptCount val="1"/>
                <c:pt idx="0">
                  <c:v>2023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'8'!$C$2:$C$25</c:f>
              <c:numCache>
                <c:formatCode>General</c:formatCode>
                <c:ptCount val="24"/>
                <c:pt idx="0">
                  <c:v>4374000</c:v>
                </c:pt>
                <c:pt idx="1">
                  <c:v>2528000</c:v>
                </c:pt>
                <c:pt idx="2">
                  <c:v>2178000</c:v>
                </c:pt>
                <c:pt idx="3">
                  <c:v>2450000</c:v>
                </c:pt>
                <c:pt idx="4">
                  <c:v>1542000</c:v>
                </c:pt>
                <c:pt idx="5">
                  <c:v>1366000</c:v>
                </c:pt>
                <c:pt idx="6">
                  <c:v>1294000</c:v>
                </c:pt>
                <c:pt idx="7">
                  <c:v>1182000</c:v>
                </c:pt>
                <c:pt idx="8">
                  <c:v>1112000</c:v>
                </c:pt>
                <c:pt idx="9">
                  <c:v>1066000</c:v>
                </c:pt>
                <c:pt idx="10">
                  <c:v>1054000</c:v>
                </c:pt>
                <c:pt idx="11">
                  <c:v>952000</c:v>
                </c:pt>
                <c:pt idx="12">
                  <c:v>772000</c:v>
                </c:pt>
                <c:pt idx="13">
                  <c:v>826000</c:v>
                </c:pt>
                <c:pt idx="14">
                  <c:v>706000</c:v>
                </c:pt>
                <c:pt idx="15">
                  <c:v>744000</c:v>
                </c:pt>
                <c:pt idx="16">
                  <c:v>720000</c:v>
                </c:pt>
                <c:pt idx="17">
                  <c:v>736000</c:v>
                </c:pt>
                <c:pt idx="18">
                  <c:v>688000</c:v>
                </c:pt>
                <c:pt idx="19">
                  <c:v>514000</c:v>
                </c:pt>
                <c:pt idx="20">
                  <c:v>604000</c:v>
                </c:pt>
                <c:pt idx="21">
                  <c:v>430000</c:v>
                </c:pt>
                <c:pt idx="22">
                  <c:v>392000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EE0-9094-AF9EE6D890E1}"/>
            </c:ext>
          </c:extLst>
        </c:ser>
        <c:ser>
          <c:idx val="3"/>
          <c:order val="3"/>
          <c:tx>
            <c:strRef>
              <c:f>'8'!$D$1</c:f>
              <c:strCache>
                <c:ptCount val="1"/>
                <c:pt idx="0">
                  <c:v>Total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'8'!$D$2:$D$25</c:f>
              <c:numCache>
                <c:formatCode>_(* #,##0_);_(* \(#,##0\);_(* "-"_);_(@_)</c:formatCode>
                <c:ptCount val="24"/>
                <c:pt idx="0">
                  <c:v>8400000</c:v>
                </c:pt>
                <c:pt idx="1">
                  <c:v>4708000</c:v>
                </c:pt>
                <c:pt idx="2">
                  <c:v>4008000</c:v>
                </c:pt>
                <c:pt idx="3">
                  <c:v>4564000</c:v>
                </c:pt>
                <c:pt idx="4">
                  <c:v>2736000</c:v>
                </c:pt>
                <c:pt idx="5">
                  <c:v>2384000</c:v>
                </c:pt>
                <c:pt idx="6">
                  <c:v>2280000</c:v>
                </c:pt>
                <c:pt idx="7">
                  <c:v>2036000</c:v>
                </c:pt>
                <c:pt idx="8">
                  <c:v>1876000</c:v>
                </c:pt>
                <c:pt idx="9">
                  <c:v>1814000</c:v>
                </c:pt>
                <c:pt idx="10">
                  <c:v>1784000</c:v>
                </c:pt>
                <c:pt idx="11">
                  <c:v>1580000</c:v>
                </c:pt>
                <c:pt idx="12">
                  <c:v>1208000</c:v>
                </c:pt>
                <c:pt idx="13">
                  <c:v>1304000</c:v>
                </c:pt>
                <c:pt idx="14">
                  <c:v>1064000</c:v>
                </c:pt>
                <c:pt idx="15">
                  <c:v>1192000</c:v>
                </c:pt>
                <c:pt idx="16">
                  <c:v>1132000</c:v>
                </c:pt>
                <c:pt idx="17">
                  <c:v>1156000</c:v>
                </c:pt>
                <c:pt idx="18">
                  <c:v>1158000</c:v>
                </c:pt>
                <c:pt idx="19">
                  <c:v>814000</c:v>
                </c:pt>
                <c:pt idx="20">
                  <c:v>970000</c:v>
                </c:pt>
                <c:pt idx="21">
                  <c:v>600000</c:v>
                </c:pt>
                <c:pt idx="22">
                  <c:v>392000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0-4EE0-9094-AF9EE6D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561200"/>
        <c:axId val="1892566480"/>
      </c:barChart>
      <c:catAx>
        <c:axId val="18925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6480"/>
        <c:crosses val="autoZero"/>
        <c:auto val="1"/>
        <c:lblAlgn val="ctr"/>
        <c:lblOffset val="100"/>
        <c:noMultiLvlLbl val="0"/>
      </c:catAx>
      <c:valAx>
        <c:axId val="18925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174625</xdr:rowOff>
    </xdr:from>
    <xdr:to>
      <xdr:col>10</xdr:col>
      <xdr:colOff>371475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8FD4C-2AB5-7C22-592E-86F2CF43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4</xdr:row>
      <xdr:rowOff>175260</xdr:rowOff>
    </xdr:from>
    <xdr:to>
      <xdr:col>9</xdr:col>
      <xdr:colOff>320040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FD214-DE70-09E9-D6BC-41499B2F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13</xdr:row>
      <xdr:rowOff>129540</xdr:rowOff>
    </xdr:from>
    <xdr:to>
      <xdr:col>12</xdr:col>
      <xdr:colOff>327660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F2D7E-30F7-919C-EF10-4DCEF3CDA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QA%20of%20Assessment_data%20Analyst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QA%20of%20Assessment_data%20Analyst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555.913411226851" createdVersion="8" refreshedVersion="8" minRefreshableVersion="3" recordCount="23" xr:uid="{D5CBD42E-6DF1-4DC7-A97F-E7C205616693}">
  <cacheSource type="worksheet">
    <worksheetSource ref="A3:AB26" sheet="2023" r:id="rId2"/>
  </cacheSource>
  <cacheFields count="28">
    <cacheField name="Zone" numFmtId="0">
      <sharedItems count="4">
        <s v="Zone 1"/>
        <s v="Zone 3"/>
        <s v="Zone 2"/>
        <s v="Zone 4"/>
      </sharedItems>
    </cacheField>
    <cacheField name="Outlet Name" numFmtId="41">
      <sharedItems count="23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U"/>
        <s v="V"/>
        <s v="X"/>
        <s v="W"/>
        <s v="Y"/>
        <s v="Z"/>
        <s v="AA"/>
      </sharedItems>
    </cacheField>
    <cacheField name="Jan" numFmtId="41">
      <sharedItems containsSemiMixedTypes="0" containsString="0" containsNumber="1" containsInteger="1" minValue="0" maxValue="45"/>
    </cacheField>
    <cacheField name="Feb" numFmtId="41">
      <sharedItems containsSemiMixedTypes="0" containsString="0" containsNumber="1" containsInteger="1" minValue="0" maxValue="34"/>
    </cacheField>
    <cacheField name="Mar" numFmtId="41">
      <sharedItems containsSemiMixedTypes="0" containsString="0" containsNumber="1" containsInteger="1" minValue="2" maxValue="53"/>
    </cacheField>
    <cacheField name="Apr" numFmtId="41">
      <sharedItems containsSemiMixedTypes="0" containsString="0" containsNumber="1" containsInteger="1" minValue="1" maxValue="47"/>
    </cacheField>
    <cacheField name="May" numFmtId="41">
      <sharedItems containsSemiMixedTypes="0" containsString="0" containsNumber="1" containsInteger="1" minValue="1" maxValue="32"/>
    </cacheField>
    <cacheField name="Jun" numFmtId="41">
      <sharedItems containsSemiMixedTypes="0" containsString="0" containsNumber="1" containsInteger="1" minValue="0" maxValue="41"/>
    </cacheField>
    <cacheField name="Jul" numFmtId="41">
      <sharedItems containsSemiMixedTypes="0" containsString="0" containsNumber="1" containsInteger="1" minValue="5" maxValue="38"/>
    </cacheField>
    <cacheField name="Aug" numFmtId="41">
      <sharedItems containsSemiMixedTypes="0" containsString="0" containsNumber="1" containsInteger="1" minValue="1" maxValue="18"/>
    </cacheField>
    <cacheField name="Sep" numFmtId="41">
      <sharedItems containsSemiMixedTypes="0" containsString="0" containsNumber="1" containsInteger="1" minValue="2" maxValue="40"/>
    </cacheField>
    <cacheField name="Oct" numFmtId="41">
      <sharedItems containsSemiMixedTypes="0" containsString="0" containsNumber="1" containsInteger="1" minValue="1" maxValue="25"/>
    </cacheField>
    <cacheField name="Nov" numFmtId="41">
      <sharedItems containsSemiMixedTypes="0" containsString="0" containsNumber="1" containsInteger="1" minValue="4" maxValue="40"/>
    </cacheField>
    <cacheField name="Dec" numFmtId="41">
      <sharedItems containsSemiMixedTypes="0" containsString="0" containsNumber="1" containsInteger="1" minValue="1" maxValue="28"/>
    </cacheField>
    <cacheField name="Total" numFmtId="41">
      <sharedItems containsSemiMixedTypes="0" containsString="0" containsNumber="1" containsInteger="1" minValue="40" maxValue="387"/>
    </cacheField>
    <cacheField name="Jan2" numFmtId="41">
      <sharedItems containsSemiMixedTypes="0" containsString="0" containsNumber="1" containsInteger="1" minValue="0" maxValue="540000"/>
    </cacheField>
    <cacheField name="Feb2" numFmtId="41">
      <sharedItems containsSemiMixedTypes="0" containsString="0" containsNumber="1" containsInteger="1" minValue="0" maxValue="408000"/>
    </cacheField>
    <cacheField name="Mar2" numFmtId="41">
      <sharedItems containsSemiMixedTypes="0" containsString="0" containsNumber="1" containsInteger="1" minValue="16000" maxValue="636000"/>
    </cacheField>
    <cacheField name="Apr2" numFmtId="41">
      <sharedItems containsSemiMixedTypes="0" containsString="0" containsNumber="1" containsInteger="1" minValue="12000" maxValue="564000"/>
    </cacheField>
    <cacheField name="May2" numFmtId="41">
      <sharedItems containsSemiMixedTypes="0" containsString="0" containsNumber="1" containsInteger="1" minValue="10000" maxValue="320000"/>
    </cacheField>
    <cacheField name="Jun2" numFmtId="41">
      <sharedItems containsSemiMixedTypes="0" containsString="0" containsNumber="1" containsInteger="1" minValue="0" maxValue="410000"/>
    </cacheField>
    <cacheField name="Jul2" numFmtId="41">
      <sharedItems containsSemiMixedTypes="0" containsString="0" containsNumber="1" containsInteger="1" minValue="40000" maxValue="380000"/>
    </cacheField>
    <cacheField name="Aug2" numFmtId="41">
      <sharedItems containsSemiMixedTypes="0" containsString="0" containsNumber="1" containsInteger="1" minValue="10000" maxValue="180000"/>
    </cacheField>
    <cacheField name="Sep2" numFmtId="41">
      <sharedItems containsSemiMixedTypes="0" containsString="0" containsNumber="1" containsInteger="1" minValue="24000" maxValue="480000"/>
    </cacheField>
    <cacheField name="Oct2" numFmtId="41">
      <sharedItems containsSemiMixedTypes="0" containsString="0" containsNumber="1" containsInteger="1" minValue="12000" maxValue="300000"/>
    </cacheField>
    <cacheField name="Nov2" numFmtId="41">
      <sharedItems containsSemiMixedTypes="0" containsString="0" containsNumber="1" containsInteger="1" minValue="40000" maxValue="480000"/>
    </cacheField>
    <cacheField name="Dec2" numFmtId="41">
      <sharedItems containsSemiMixedTypes="0" containsString="0" containsNumber="1" containsInteger="1" minValue="10000" maxValue="280000"/>
    </cacheField>
    <cacheField name="Total2" numFmtId="41">
      <sharedItems containsSemiMixedTypes="0" containsString="0" containsNumber="1" containsInteger="1" minValue="392000" maxValue="43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555.883746180552" createdVersion="8" refreshedVersion="8" minRefreshableVersion="3" recordCount="22" xr:uid="{CCB9714E-2C38-433B-A046-6F6E81A94D1C}">
  <cacheSource type="worksheet">
    <worksheetSource ref="A3:AB25" sheet="2022" r:id="rId2"/>
  </cacheSource>
  <cacheFields count="28">
    <cacheField name="Zone" numFmtId="0">
      <sharedItems count="4">
        <s v="Zone 1"/>
        <s v="Zone 3"/>
        <s v="Zone 2"/>
        <s v="Zone 4"/>
      </sharedItems>
    </cacheField>
    <cacheField name="Outlet Name" numFmtId="41">
      <sharedItems count="22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U"/>
        <s v="V"/>
        <s v="X"/>
        <s v="W"/>
        <s v="Y"/>
        <s v="Z"/>
      </sharedItems>
    </cacheField>
    <cacheField name="Jan" numFmtId="41">
      <sharedItems containsSemiMixedTypes="0" containsString="0" containsNumber="1" containsInteger="1" minValue="0" maxValue="43"/>
    </cacheField>
    <cacheField name="Feb" numFmtId="41">
      <sharedItems containsSemiMixedTypes="0" containsString="0" containsNumber="1" containsInteger="1" minValue="0" maxValue="31"/>
    </cacheField>
    <cacheField name="Mar" numFmtId="41">
      <sharedItems containsSemiMixedTypes="0" containsString="0" containsNumber="1" containsInteger="1" minValue="0" maxValue="50"/>
    </cacheField>
    <cacheField name="Apr" numFmtId="41">
      <sharedItems containsSemiMixedTypes="0" containsString="0" containsNumber="1" containsInteger="1" minValue="0" maxValue="45"/>
    </cacheField>
    <cacheField name="May" numFmtId="41">
      <sharedItems containsSemiMixedTypes="0" containsString="0" containsNumber="1" containsInteger="1" minValue="0" maxValue="27"/>
    </cacheField>
    <cacheField name="Jun" numFmtId="41">
      <sharedItems containsSemiMixedTypes="0" containsString="0" containsNumber="1" containsInteger="1" minValue="0" maxValue="40"/>
    </cacheField>
    <cacheField name="Jul" numFmtId="41">
      <sharedItems containsSemiMixedTypes="0" containsString="0" containsNumber="1" containsInteger="1" minValue="1" maxValue="33"/>
    </cacheField>
    <cacheField name="Aug" numFmtId="41">
      <sharedItems containsSemiMixedTypes="0" containsString="0" containsNumber="1" containsInteger="1" minValue="0" maxValue="15"/>
    </cacheField>
    <cacheField name="Sep" numFmtId="41">
      <sharedItems containsSemiMixedTypes="0" containsString="0" containsNumber="1" containsInteger="1" minValue="1" maxValue="39"/>
    </cacheField>
    <cacheField name="Oct" numFmtId="41">
      <sharedItems containsSemiMixedTypes="0" containsString="0" containsNumber="1" containsInteger="1" minValue="0" maxValue="24"/>
    </cacheField>
    <cacheField name="Nov" numFmtId="41">
      <sharedItems containsSemiMixedTypes="0" containsString="0" containsNumber="1" containsInteger="1" minValue="2" maxValue="38"/>
    </cacheField>
    <cacheField name="Dec" numFmtId="41">
      <sharedItems containsSemiMixedTypes="0" containsString="0" containsNumber="1" containsInteger="1" minValue="0" maxValue="24"/>
    </cacheField>
    <cacheField name="Total" numFmtId="41">
      <sharedItems containsSemiMixedTypes="0" containsString="0" containsNumber="1" containsInteger="1" minValue="16" maxValue="355"/>
    </cacheField>
    <cacheField name="Jan2" numFmtId="41">
      <sharedItems containsSemiMixedTypes="0" containsString="0" containsNumber="1" containsInteger="1" minValue="0" maxValue="516000"/>
    </cacheField>
    <cacheField name="Feb2" numFmtId="41">
      <sharedItems containsSemiMixedTypes="0" containsString="0" containsNumber="1" containsInteger="1" minValue="0" maxValue="372000"/>
    </cacheField>
    <cacheField name="Mar2" numFmtId="41">
      <sharedItems containsSemiMixedTypes="0" containsString="0" containsNumber="1" containsInteger="1" minValue="0" maxValue="600000"/>
    </cacheField>
    <cacheField name="Apr2" numFmtId="41">
      <sharedItems containsSemiMixedTypes="0" containsString="0" containsNumber="1" containsInteger="1" minValue="0" maxValue="540000"/>
    </cacheField>
    <cacheField name="May2" numFmtId="41">
      <sharedItems containsSemiMixedTypes="0" containsString="0" containsNumber="1" containsInteger="1" minValue="0" maxValue="270000"/>
    </cacheField>
    <cacheField name="Jun2" numFmtId="41">
      <sharedItems containsSemiMixedTypes="0" containsString="0" containsNumber="1" containsInteger="1" minValue="0" maxValue="400000"/>
    </cacheField>
    <cacheField name="Jul2" numFmtId="41">
      <sharedItems containsSemiMixedTypes="0" containsString="0" containsNumber="1" containsInteger="1" minValue="10000" maxValue="330000"/>
    </cacheField>
    <cacheField name="Aug2" numFmtId="41">
      <sharedItems containsSemiMixedTypes="0" containsString="0" containsNumber="1" containsInteger="1" minValue="0" maxValue="150000"/>
    </cacheField>
    <cacheField name="Sep2" numFmtId="41">
      <sharedItems containsSemiMixedTypes="0" containsString="0" containsNumber="1" containsInteger="1" minValue="12000" maxValue="468000"/>
    </cacheField>
    <cacheField name="Oct2" numFmtId="41">
      <sharedItems containsSemiMixedTypes="0" containsString="0" containsNumber="1" containsInteger="1" minValue="0" maxValue="288000"/>
    </cacheField>
    <cacheField name="Nov2" numFmtId="41">
      <sharedItems containsSemiMixedTypes="0" containsString="0" containsNumber="1" containsInteger="1" minValue="24000" maxValue="456000"/>
    </cacheField>
    <cacheField name="Dec2" numFmtId="41">
      <sharedItems containsSemiMixedTypes="0" containsString="0" containsNumber="1" containsInteger="1" minValue="0" maxValue="240000"/>
    </cacheField>
    <cacheField name="Total2" numFmtId="41">
      <sharedItems containsSemiMixedTypes="0" containsString="0" containsNumber="1" containsInteger="1" minValue="170000" maxValue="40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13"/>
    <n v="34"/>
    <n v="53"/>
    <n v="47"/>
    <n v="32"/>
    <n v="41"/>
    <n v="16"/>
    <n v="18"/>
    <n v="40"/>
    <n v="25"/>
    <n v="40"/>
    <n v="28"/>
    <n v="387"/>
    <n v="156000"/>
    <n v="408000"/>
    <n v="636000"/>
    <n v="564000"/>
    <n v="320000"/>
    <n v="410000"/>
    <n v="160000"/>
    <n v="180000"/>
    <n v="480000"/>
    <n v="300000"/>
    <n v="480000"/>
    <n v="280000"/>
    <n v="4374000"/>
  </r>
  <r>
    <x v="1"/>
    <x v="1"/>
    <n v="9"/>
    <n v="5"/>
    <n v="26"/>
    <n v="25"/>
    <n v="24"/>
    <n v="15"/>
    <n v="33"/>
    <n v="11"/>
    <n v="10"/>
    <n v="17"/>
    <n v="27"/>
    <n v="27"/>
    <n v="229"/>
    <n v="108000"/>
    <n v="60000"/>
    <n v="312000"/>
    <n v="300000"/>
    <n v="240000"/>
    <n v="150000"/>
    <n v="330000"/>
    <n v="110000"/>
    <n v="120000"/>
    <n v="204000"/>
    <n v="324000"/>
    <n v="270000"/>
    <n v="2528000"/>
  </r>
  <r>
    <x v="2"/>
    <x v="2"/>
    <n v="12"/>
    <n v="11"/>
    <n v="21"/>
    <n v="17"/>
    <n v="25"/>
    <n v="10"/>
    <n v="38"/>
    <n v="10"/>
    <n v="9"/>
    <n v="15"/>
    <n v="14"/>
    <n v="16"/>
    <n v="198"/>
    <n v="144000"/>
    <n v="132000"/>
    <n v="252000"/>
    <n v="204000"/>
    <n v="250000"/>
    <n v="100000"/>
    <n v="380000"/>
    <n v="100000"/>
    <n v="108000"/>
    <n v="180000"/>
    <n v="168000"/>
    <n v="160000"/>
    <n v="2178000"/>
  </r>
  <r>
    <x v="1"/>
    <x v="3"/>
    <n v="45"/>
    <n v="11"/>
    <n v="10"/>
    <n v="1"/>
    <n v="8"/>
    <n v="12"/>
    <n v="32"/>
    <n v="13"/>
    <n v="18"/>
    <n v="20"/>
    <n v="30"/>
    <n v="18"/>
    <n v="218"/>
    <n v="540000"/>
    <n v="132000"/>
    <n v="120000"/>
    <n v="12000"/>
    <n v="80000"/>
    <n v="120000"/>
    <n v="320000"/>
    <n v="130000"/>
    <n v="216000"/>
    <n v="240000"/>
    <n v="360000"/>
    <n v="180000"/>
    <n v="2450000"/>
  </r>
  <r>
    <x v="0"/>
    <x v="4"/>
    <n v="7"/>
    <n v="4"/>
    <n v="9"/>
    <n v="11"/>
    <n v="9"/>
    <n v="11"/>
    <n v="21"/>
    <n v="6"/>
    <n v="9"/>
    <n v="9"/>
    <n v="27"/>
    <n v="16"/>
    <n v="139"/>
    <n v="84000"/>
    <n v="48000"/>
    <n v="108000"/>
    <n v="132000"/>
    <n v="90000"/>
    <n v="110000"/>
    <n v="210000"/>
    <n v="60000"/>
    <n v="108000"/>
    <n v="108000"/>
    <n v="324000"/>
    <n v="160000"/>
    <n v="1542000"/>
  </r>
  <r>
    <x v="1"/>
    <x v="5"/>
    <n v="9"/>
    <n v="5"/>
    <n v="19"/>
    <n v="13"/>
    <n v="18"/>
    <n v="6"/>
    <n v="19"/>
    <n v="4"/>
    <n v="5"/>
    <n v="9"/>
    <n v="8"/>
    <n v="8"/>
    <n v="123"/>
    <n v="108000"/>
    <n v="60000"/>
    <n v="228000"/>
    <n v="156000"/>
    <n v="180000"/>
    <n v="60000"/>
    <n v="190000"/>
    <n v="40000"/>
    <n v="60000"/>
    <n v="108000"/>
    <n v="96000"/>
    <n v="80000"/>
    <n v="1366000"/>
  </r>
  <r>
    <x v="2"/>
    <x v="6"/>
    <n v="5"/>
    <n v="4"/>
    <n v="9"/>
    <n v="12"/>
    <n v="2"/>
    <n v="1"/>
    <n v="19"/>
    <n v="12"/>
    <n v="8"/>
    <n v="5"/>
    <n v="24"/>
    <n v="15"/>
    <n v="116"/>
    <n v="60000"/>
    <n v="48000"/>
    <n v="108000"/>
    <n v="144000"/>
    <n v="20000"/>
    <n v="10000"/>
    <n v="190000"/>
    <n v="120000"/>
    <n v="96000"/>
    <n v="60000"/>
    <n v="288000"/>
    <n v="150000"/>
    <n v="1294000"/>
  </r>
  <r>
    <x v="1"/>
    <x v="7"/>
    <n v="5"/>
    <n v="4"/>
    <n v="12"/>
    <n v="15"/>
    <n v="9"/>
    <n v="7"/>
    <n v="18"/>
    <n v="2"/>
    <n v="5"/>
    <n v="5"/>
    <n v="15"/>
    <n v="9"/>
    <n v="106"/>
    <n v="60000"/>
    <n v="48000"/>
    <n v="144000"/>
    <n v="180000"/>
    <n v="90000"/>
    <n v="70000"/>
    <n v="180000"/>
    <n v="20000"/>
    <n v="60000"/>
    <n v="60000"/>
    <n v="180000"/>
    <n v="90000"/>
    <n v="1182000"/>
  </r>
  <r>
    <x v="0"/>
    <x v="8"/>
    <n v="6"/>
    <n v="5"/>
    <n v="14"/>
    <n v="9"/>
    <n v="8"/>
    <n v="3"/>
    <n v="14"/>
    <n v="6"/>
    <n v="6"/>
    <n v="4"/>
    <n v="12"/>
    <n v="13"/>
    <n v="100"/>
    <n v="72000"/>
    <n v="60000"/>
    <n v="168000"/>
    <n v="108000"/>
    <n v="80000"/>
    <n v="30000"/>
    <n v="140000"/>
    <n v="60000"/>
    <n v="72000"/>
    <n v="48000"/>
    <n v="144000"/>
    <n v="130000"/>
    <n v="1112000"/>
  </r>
  <r>
    <x v="3"/>
    <x v="9"/>
    <n v="4"/>
    <n v="4"/>
    <n v="11"/>
    <n v="9"/>
    <n v="3"/>
    <n v="1"/>
    <n v="19"/>
    <n v="7"/>
    <n v="7"/>
    <n v="6"/>
    <n v="17"/>
    <n v="7"/>
    <n v="95"/>
    <n v="48000"/>
    <n v="48000"/>
    <n v="132000"/>
    <n v="108000"/>
    <n v="30000"/>
    <n v="10000"/>
    <n v="190000"/>
    <n v="70000"/>
    <n v="84000"/>
    <n v="72000"/>
    <n v="204000"/>
    <n v="70000"/>
    <n v="1066000"/>
  </r>
  <r>
    <x v="2"/>
    <x v="10"/>
    <n v="2"/>
    <n v="4"/>
    <n v="2"/>
    <n v="1"/>
    <n v="5"/>
    <n v="6"/>
    <n v="9"/>
    <n v="3"/>
    <n v="20"/>
    <n v="10"/>
    <n v="18"/>
    <n v="14"/>
    <n v="94"/>
    <n v="24000"/>
    <n v="48000"/>
    <n v="24000"/>
    <n v="12000"/>
    <n v="50000"/>
    <n v="60000"/>
    <n v="90000"/>
    <n v="30000"/>
    <n v="240000"/>
    <n v="120000"/>
    <n v="216000"/>
    <n v="140000"/>
    <n v="1054000"/>
  </r>
  <r>
    <x v="1"/>
    <x v="11"/>
    <n v="7"/>
    <n v="1"/>
    <n v="8"/>
    <n v="5"/>
    <n v="7"/>
    <n v="5"/>
    <n v="13"/>
    <n v="8"/>
    <n v="10"/>
    <n v="9"/>
    <n v="6"/>
    <n v="7"/>
    <n v="86"/>
    <n v="84000"/>
    <n v="12000"/>
    <n v="96000"/>
    <n v="60000"/>
    <n v="70000"/>
    <n v="50000"/>
    <n v="130000"/>
    <n v="80000"/>
    <n v="120000"/>
    <n v="108000"/>
    <n v="72000"/>
    <n v="70000"/>
    <n v="952000"/>
  </r>
  <r>
    <x v="3"/>
    <x v="12"/>
    <n v="4"/>
    <n v="5"/>
    <n v="2"/>
    <n v="4"/>
    <n v="6"/>
    <n v="3"/>
    <n v="10"/>
    <n v="5"/>
    <n v="4"/>
    <n v="8"/>
    <n v="9"/>
    <n v="10"/>
    <n v="70"/>
    <n v="48000"/>
    <n v="60000"/>
    <n v="24000"/>
    <n v="48000"/>
    <n v="60000"/>
    <n v="30000"/>
    <n v="100000"/>
    <n v="50000"/>
    <n v="48000"/>
    <n v="96000"/>
    <n v="108000"/>
    <n v="100000"/>
    <n v="772000"/>
  </r>
  <r>
    <x v="2"/>
    <x v="13"/>
    <n v="9"/>
    <n v="5"/>
    <n v="5"/>
    <n v="11"/>
    <n v="5"/>
    <n v="2"/>
    <n v="7"/>
    <n v="3"/>
    <n v="9"/>
    <n v="3"/>
    <n v="6"/>
    <n v="8"/>
    <n v="73"/>
    <n v="108000"/>
    <n v="60000"/>
    <n v="60000"/>
    <n v="132000"/>
    <n v="50000"/>
    <n v="20000"/>
    <n v="70000"/>
    <n v="30000"/>
    <n v="108000"/>
    <n v="36000"/>
    <n v="72000"/>
    <n v="80000"/>
    <n v="826000"/>
  </r>
  <r>
    <x v="3"/>
    <x v="14"/>
    <n v="2"/>
    <n v="6"/>
    <n v="4"/>
    <n v="3"/>
    <n v="5"/>
    <n v="6"/>
    <n v="12"/>
    <n v="3"/>
    <n v="6"/>
    <n v="1"/>
    <n v="11"/>
    <n v="5"/>
    <n v="64"/>
    <n v="24000"/>
    <n v="72000"/>
    <n v="48000"/>
    <n v="36000"/>
    <n v="50000"/>
    <n v="60000"/>
    <n v="120000"/>
    <n v="30000"/>
    <n v="72000"/>
    <n v="12000"/>
    <n v="132000"/>
    <n v="50000"/>
    <n v="706000"/>
  </r>
  <r>
    <x v="1"/>
    <x v="15"/>
    <n v="5"/>
    <n v="4"/>
    <n v="9"/>
    <n v="1"/>
    <n v="4"/>
    <n v="1"/>
    <n v="6"/>
    <n v="2"/>
    <n v="6"/>
    <n v="16"/>
    <n v="6"/>
    <n v="5"/>
    <n v="65"/>
    <n v="60000"/>
    <n v="48000"/>
    <n v="108000"/>
    <n v="12000"/>
    <n v="40000"/>
    <n v="10000"/>
    <n v="60000"/>
    <n v="20000"/>
    <n v="72000"/>
    <n v="192000"/>
    <n v="72000"/>
    <n v="50000"/>
    <n v="744000"/>
  </r>
  <r>
    <x v="3"/>
    <x v="16"/>
    <n v="7"/>
    <n v="3"/>
    <n v="6"/>
    <n v="3"/>
    <n v="2"/>
    <n v="9"/>
    <n v="13"/>
    <n v="5"/>
    <n v="4"/>
    <n v="3"/>
    <n v="4"/>
    <n v="7"/>
    <n v="66"/>
    <n v="84000"/>
    <n v="36000"/>
    <n v="72000"/>
    <n v="36000"/>
    <n v="20000"/>
    <n v="90000"/>
    <n v="130000"/>
    <n v="50000"/>
    <n v="48000"/>
    <n v="36000"/>
    <n v="48000"/>
    <n v="70000"/>
    <n v="720000"/>
  </r>
  <r>
    <x v="0"/>
    <x v="17"/>
    <n v="11"/>
    <n v="2"/>
    <n v="10"/>
    <n v="7"/>
    <n v="5"/>
    <n v="0"/>
    <n v="9"/>
    <n v="4"/>
    <n v="2"/>
    <n v="4"/>
    <n v="7"/>
    <n v="4"/>
    <n v="65"/>
    <n v="132000"/>
    <n v="24000"/>
    <n v="120000"/>
    <n v="84000"/>
    <n v="50000"/>
    <n v="0"/>
    <n v="90000"/>
    <n v="40000"/>
    <n v="24000"/>
    <n v="48000"/>
    <n v="84000"/>
    <n v="40000"/>
    <n v="736000"/>
  </r>
  <r>
    <x v="1"/>
    <x v="18"/>
    <n v="7"/>
    <n v="9"/>
    <n v="5"/>
    <n v="3"/>
    <n v="3"/>
    <n v="0"/>
    <n v="13"/>
    <n v="5"/>
    <n v="3"/>
    <n v="6"/>
    <n v="6"/>
    <n v="1"/>
    <n v="61"/>
    <n v="84000"/>
    <n v="108000"/>
    <n v="60000"/>
    <n v="36000"/>
    <n v="30000"/>
    <n v="0"/>
    <n v="130000"/>
    <n v="50000"/>
    <n v="36000"/>
    <n v="72000"/>
    <n v="72000"/>
    <n v="10000"/>
    <n v="688000"/>
  </r>
  <r>
    <x v="3"/>
    <x v="19"/>
    <n v="3"/>
    <n v="1"/>
    <n v="3"/>
    <n v="4"/>
    <n v="2"/>
    <n v="3"/>
    <n v="6"/>
    <n v="1"/>
    <n v="3"/>
    <n v="3"/>
    <n v="10"/>
    <n v="7"/>
    <n v="46"/>
    <n v="36000"/>
    <n v="12000"/>
    <n v="36000"/>
    <n v="48000"/>
    <n v="20000"/>
    <n v="30000"/>
    <n v="60000"/>
    <n v="10000"/>
    <n v="36000"/>
    <n v="36000"/>
    <n v="120000"/>
    <n v="70000"/>
    <n v="514000"/>
  </r>
  <r>
    <x v="0"/>
    <x v="20"/>
    <n v="2"/>
    <n v="3"/>
    <n v="4"/>
    <n v="4"/>
    <n v="1"/>
    <n v="3"/>
    <n v="10"/>
    <n v="5"/>
    <n v="7"/>
    <n v="6"/>
    <n v="6"/>
    <n v="3"/>
    <n v="54"/>
    <n v="24000"/>
    <n v="36000"/>
    <n v="48000"/>
    <n v="48000"/>
    <n v="10000"/>
    <n v="30000"/>
    <n v="100000"/>
    <n v="50000"/>
    <n v="84000"/>
    <n v="72000"/>
    <n v="72000"/>
    <n v="30000"/>
    <n v="604000"/>
  </r>
  <r>
    <x v="1"/>
    <x v="21"/>
    <n v="1"/>
    <n v="1"/>
    <n v="3"/>
    <n v="1"/>
    <n v="2"/>
    <n v="5"/>
    <n v="7"/>
    <n v="7"/>
    <n v="4"/>
    <n v="1"/>
    <n v="4"/>
    <n v="4"/>
    <n v="40"/>
    <n v="12000"/>
    <n v="12000"/>
    <n v="36000"/>
    <n v="12000"/>
    <n v="20000"/>
    <n v="50000"/>
    <n v="70000"/>
    <n v="70000"/>
    <n v="48000"/>
    <n v="12000"/>
    <n v="48000"/>
    <n v="40000"/>
    <n v="430000"/>
  </r>
  <r>
    <x v="0"/>
    <x v="22"/>
    <n v="0"/>
    <n v="0"/>
    <n v="2"/>
    <n v="3"/>
    <n v="5"/>
    <n v="5"/>
    <n v="5"/>
    <n v="6"/>
    <n v="7"/>
    <n v="6"/>
    <n v="5"/>
    <n v="5"/>
    <n v="49"/>
    <n v="0"/>
    <n v="0"/>
    <n v="16000"/>
    <n v="24000"/>
    <n v="40000"/>
    <n v="40000"/>
    <n v="40000"/>
    <n v="48000"/>
    <n v="56000"/>
    <n v="48000"/>
    <n v="40000"/>
    <n v="40000"/>
    <n v="39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1"/>
    <n v="31"/>
    <n v="50"/>
    <n v="45"/>
    <n v="27"/>
    <n v="40"/>
    <n v="11"/>
    <n v="15"/>
    <n v="39"/>
    <n v="24"/>
    <n v="38"/>
    <n v="24"/>
    <n v="355"/>
    <n v="132000"/>
    <n v="372000"/>
    <n v="600000"/>
    <n v="540000"/>
    <n v="270000"/>
    <n v="400000"/>
    <n v="110000"/>
    <n v="150000"/>
    <n v="468000"/>
    <n v="288000"/>
    <n v="456000"/>
    <n v="240000"/>
    <n v="4026000"/>
  </r>
  <r>
    <x v="1"/>
    <x v="1"/>
    <n v="7"/>
    <n v="2"/>
    <n v="23"/>
    <n v="23"/>
    <n v="19"/>
    <n v="14"/>
    <n v="28"/>
    <n v="8"/>
    <n v="9"/>
    <n v="16"/>
    <n v="25"/>
    <n v="23"/>
    <n v="197"/>
    <n v="84000"/>
    <n v="24000"/>
    <n v="276000"/>
    <n v="276000"/>
    <n v="190000"/>
    <n v="140000"/>
    <n v="280000"/>
    <n v="80000"/>
    <n v="108000"/>
    <n v="192000"/>
    <n v="300000"/>
    <n v="230000"/>
    <n v="2180000"/>
  </r>
  <r>
    <x v="2"/>
    <x v="2"/>
    <n v="10"/>
    <n v="8"/>
    <n v="18"/>
    <n v="15"/>
    <n v="20"/>
    <n v="9"/>
    <n v="33"/>
    <n v="7"/>
    <n v="8"/>
    <n v="14"/>
    <n v="12"/>
    <n v="12"/>
    <n v="166"/>
    <n v="120000"/>
    <n v="96000"/>
    <n v="216000"/>
    <n v="180000"/>
    <n v="200000"/>
    <n v="90000"/>
    <n v="330000"/>
    <n v="70000"/>
    <n v="96000"/>
    <n v="168000"/>
    <n v="144000"/>
    <n v="120000"/>
    <n v="1830000"/>
  </r>
  <r>
    <x v="1"/>
    <x v="3"/>
    <n v="43"/>
    <n v="8"/>
    <n v="7"/>
    <n v="0"/>
    <n v="3"/>
    <n v="11"/>
    <n v="27"/>
    <n v="10"/>
    <n v="17"/>
    <n v="19"/>
    <n v="28"/>
    <n v="14"/>
    <n v="187"/>
    <n v="516000"/>
    <n v="96000"/>
    <n v="84000"/>
    <n v="0"/>
    <n v="30000"/>
    <n v="110000"/>
    <n v="270000"/>
    <n v="100000"/>
    <n v="204000"/>
    <n v="228000"/>
    <n v="336000"/>
    <n v="140000"/>
    <n v="2114000"/>
  </r>
  <r>
    <x v="0"/>
    <x v="4"/>
    <n v="5"/>
    <n v="1"/>
    <n v="6"/>
    <n v="9"/>
    <n v="4"/>
    <n v="10"/>
    <n v="16"/>
    <n v="3"/>
    <n v="8"/>
    <n v="8"/>
    <n v="25"/>
    <n v="12"/>
    <n v="107"/>
    <n v="60000"/>
    <n v="12000"/>
    <n v="72000"/>
    <n v="108000"/>
    <n v="40000"/>
    <n v="100000"/>
    <n v="160000"/>
    <n v="30000"/>
    <n v="96000"/>
    <n v="96000"/>
    <n v="300000"/>
    <n v="120000"/>
    <n v="1194000"/>
  </r>
  <r>
    <x v="1"/>
    <x v="5"/>
    <n v="7"/>
    <n v="2"/>
    <n v="16"/>
    <n v="11"/>
    <n v="13"/>
    <n v="5"/>
    <n v="14"/>
    <n v="1"/>
    <n v="4"/>
    <n v="8"/>
    <n v="6"/>
    <n v="4"/>
    <n v="91"/>
    <n v="84000"/>
    <n v="24000"/>
    <n v="192000"/>
    <n v="132000"/>
    <n v="130000"/>
    <n v="50000"/>
    <n v="140000"/>
    <n v="10000"/>
    <n v="48000"/>
    <n v="96000"/>
    <n v="72000"/>
    <n v="40000"/>
    <n v="1018000"/>
  </r>
  <r>
    <x v="2"/>
    <x v="6"/>
    <n v="3"/>
    <n v="1"/>
    <n v="6"/>
    <n v="10"/>
    <n v="1"/>
    <n v="0"/>
    <n v="14"/>
    <n v="9"/>
    <n v="7"/>
    <n v="4"/>
    <n v="22"/>
    <n v="11"/>
    <n v="88"/>
    <n v="36000"/>
    <n v="12000"/>
    <n v="72000"/>
    <n v="120000"/>
    <n v="10000"/>
    <n v="0"/>
    <n v="140000"/>
    <n v="90000"/>
    <n v="84000"/>
    <n v="48000"/>
    <n v="264000"/>
    <n v="110000"/>
    <n v="986000"/>
  </r>
  <r>
    <x v="1"/>
    <x v="7"/>
    <n v="3"/>
    <n v="1"/>
    <n v="9"/>
    <n v="13"/>
    <n v="4"/>
    <n v="6"/>
    <n v="13"/>
    <n v="1"/>
    <n v="4"/>
    <n v="4"/>
    <n v="13"/>
    <n v="5"/>
    <n v="76"/>
    <n v="36000"/>
    <n v="12000"/>
    <n v="108000"/>
    <n v="156000"/>
    <n v="40000"/>
    <n v="60000"/>
    <n v="130000"/>
    <n v="10000"/>
    <n v="48000"/>
    <n v="48000"/>
    <n v="156000"/>
    <n v="50000"/>
    <n v="854000"/>
  </r>
  <r>
    <x v="0"/>
    <x v="8"/>
    <n v="4"/>
    <n v="2"/>
    <n v="11"/>
    <n v="7"/>
    <n v="3"/>
    <n v="2"/>
    <n v="9"/>
    <n v="3"/>
    <n v="5"/>
    <n v="3"/>
    <n v="10"/>
    <n v="9"/>
    <n v="68"/>
    <n v="48000"/>
    <n v="24000"/>
    <n v="132000"/>
    <n v="84000"/>
    <n v="30000"/>
    <n v="20000"/>
    <n v="90000"/>
    <n v="30000"/>
    <n v="60000"/>
    <n v="36000"/>
    <n v="120000"/>
    <n v="90000"/>
    <n v="764000"/>
  </r>
  <r>
    <x v="3"/>
    <x v="9"/>
    <n v="2"/>
    <n v="1"/>
    <n v="8"/>
    <n v="7"/>
    <n v="1"/>
    <n v="0"/>
    <n v="14"/>
    <n v="4"/>
    <n v="6"/>
    <n v="5"/>
    <n v="15"/>
    <n v="3"/>
    <n v="66"/>
    <n v="24000"/>
    <n v="12000"/>
    <n v="96000"/>
    <n v="84000"/>
    <n v="10000"/>
    <n v="0"/>
    <n v="140000"/>
    <n v="40000"/>
    <n v="72000"/>
    <n v="60000"/>
    <n v="180000"/>
    <n v="30000"/>
    <n v="748000"/>
  </r>
  <r>
    <x v="2"/>
    <x v="10"/>
    <n v="0"/>
    <n v="1"/>
    <n v="0"/>
    <n v="0"/>
    <n v="0"/>
    <n v="5"/>
    <n v="4"/>
    <n v="0"/>
    <n v="19"/>
    <n v="9"/>
    <n v="16"/>
    <n v="10"/>
    <n v="64"/>
    <n v="0"/>
    <n v="12000"/>
    <n v="0"/>
    <n v="0"/>
    <n v="0"/>
    <n v="50000"/>
    <n v="40000"/>
    <n v="0"/>
    <n v="228000"/>
    <n v="108000"/>
    <n v="192000"/>
    <n v="100000"/>
    <n v="730000"/>
  </r>
  <r>
    <x v="1"/>
    <x v="11"/>
    <n v="5"/>
    <n v="0"/>
    <n v="5"/>
    <n v="3"/>
    <n v="2"/>
    <n v="4"/>
    <n v="8"/>
    <n v="5"/>
    <n v="9"/>
    <n v="8"/>
    <n v="4"/>
    <n v="3"/>
    <n v="56"/>
    <n v="60000"/>
    <n v="0"/>
    <n v="60000"/>
    <n v="36000"/>
    <n v="20000"/>
    <n v="40000"/>
    <n v="80000"/>
    <n v="50000"/>
    <n v="108000"/>
    <n v="96000"/>
    <n v="48000"/>
    <n v="30000"/>
    <n v="628000"/>
  </r>
  <r>
    <x v="3"/>
    <x v="12"/>
    <n v="2"/>
    <n v="2"/>
    <n v="0"/>
    <n v="2"/>
    <n v="1"/>
    <n v="2"/>
    <n v="5"/>
    <n v="2"/>
    <n v="3"/>
    <n v="7"/>
    <n v="7"/>
    <n v="6"/>
    <n v="39"/>
    <n v="24000"/>
    <n v="24000"/>
    <n v="0"/>
    <n v="24000"/>
    <n v="10000"/>
    <n v="20000"/>
    <n v="50000"/>
    <n v="20000"/>
    <n v="36000"/>
    <n v="84000"/>
    <n v="84000"/>
    <n v="60000"/>
    <n v="436000"/>
  </r>
  <r>
    <x v="2"/>
    <x v="13"/>
    <n v="7"/>
    <n v="2"/>
    <n v="2"/>
    <n v="9"/>
    <n v="0"/>
    <n v="1"/>
    <n v="2"/>
    <n v="0"/>
    <n v="8"/>
    <n v="2"/>
    <n v="4"/>
    <n v="4"/>
    <n v="41"/>
    <n v="84000"/>
    <n v="24000"/>
    <n v="24000"/>
    <n v="108000"/>
    <n v="0"/>
    <n v="10000"/>
    <n v="20000"/>
    <n v="0"/>
    <n v="96000"/>
    <n v="24000"/>
    <n v="48000"/>
    <n v="40000"/>
    <n v="478000"/>
  </r>
  <r>
    <x v="3"/>
    <x v="14"/>
    <n v="0"/>
    <n v="3"/>
    <n v="1"/>
    <n v="1"/>
    <n v="0"/>
    <n v="5"/>
    <n v="7"/>
    <n v="0"/>
    <n v="5"/>
    <n v="0"/>
    <n v="9"/>
    <n v="1"/>
    <n v="32"/>
    <n v="0"/>
    <n v="36000"/>
    <n v="12000"/>
    <n v="12000"/>
    <n v="0"/>
    <n v="50000"/>
    <n v="70000"/>
    <n v="0"/>
    <n v="60000"/>
    <n v="0"/>
    <n v="108000"/>
    <n v="10000"/>
    <n v="358000"/>
  </r>
  <r>
    <x v="1"/>
    <x v="15"/>
    <n v="3"/>
    <n v="1"/>
    <n v="6"/>
    <n v="0"/>
    <n v="1"/>
    <n v="0"/>
    <n v="1"/>
    <n v="1"/>
    <n v="5"/>
    <n v="15"/>
    <n v="4"/>
    <n v="1"/>
    <n v="38"/>
    <n v="36000"/>
    <n v="12000"/>
    <n v="72000"/>
    <n v="0"/>
    <n v="10000"/>
    <n v="0"/>
    <n v="10000"/>
    <n v="10000"/>
    <n v="60000"/>
    <n v="180000"/>
    <n v="48000"/>
    <n v="10000"/>
    <n v="448000"/>
  </r>
  <r>
    <x v="3"/>
    <x v="16"/>
    <n v="5"/>
    <n v="0"/>
    <n v="3"/>
    <n v="1"/>
    <n v="1"/>
    <n v="8"/>
    <n v="8"/>
    <n v="2"/>
    <n v="3"/>
    <n v="2"/>
    <n v="2"/>
    <n v="3"/>
    <n v="38"/>
    <n v="60000"/>
    <n v="0"/>
    <n v="36000"/>
    <n v="12000"/>
    <n v="10000"/>
    <n v="80000"/>
    <n v="80000"/>
    <n v="20000"/>
    <n v="36000"/>
    <n v="24000"/>
    <n v="24000"/>
    <n v="30000"/>
    <n v="412000"/>
  </r>
  <r>
    <x v="0"/>
    <x v="17"/>
    <n v="9"/>
    <n v="0"/>
    <n v="7"/>
    <n v="5"/>
    <n v="0"/>
    <n v="1"/>
    <n v="4"/>
    <n v="1"/>
    <n v="1"/>
    <n v="3"/>
    <n v="5"/>
    <n v="0"/>
    <n v="36"/>
    <n v="108000"/>
    <n v="0"/>
    <n v="84000"/>
    <n v="60000"/>
    <n v="0"/>
    <n v="10000"/>
    <n v="40000"/>
    <n v="10000"/>
    <n v="12000"/>
    <n v="36000"/>
    <n v="60000"/>
    <n v="0"/>
    <n v="420000"/>
  </r>
  <r>
    <x v="1"/>
    <x v="18"/>
    <n v="5"/>
    <n v="6"/>
    <n v="2"/>
    <n v="1"/>
    <n v="1"/>
    <n v="1"/>
    <n v="8"/>
    <n v="2"/>
    <n v="2"/>
    <n v="5"/>
    <n v="4"/>
    <n v="5"/>
    <n v="42"/>
    <n v="60000"/>
    <n v="72000"/>
    <n v="24000"/>
    <n v="12000"/>
    <n v="10000"/>
    <n v="10000"/>
    <n v="80000"/>
    <n v="20000"/>
    <n v="24000"/>
    <n v="60000"/>
    <n v="48000"/>
    <n v="50000"/>
    <n v="470000"/>
  </r>
  <r>
    <x v="3"/>
    <x v="19"/>
    <n v="1"/>
    <n v="0"/>
    <n v="0"/>
    <n v="2"/>
    <n v="1"/>
    <n v="2"/>
    <n v="1"/>
    <n v="5"/>
    <n v="2"/>
    <n v="2"/>
    <n v="8"/>
    <n v="3"/>
    <n v="27"/>
    <n v="12000"/>
    <n v="0"/>
    <n v="0"/>
    <n v="24000"/>
    <n v="10000"/>
    <n v="20000"/>
    <n v="10000"/>
    <n v="50000"/>
    <n v="24000"/>
    <n v="24000"/>
    <n v="96000"/>
    <n v="30000"/>
    <n v="300000"/>
  </r>
  <r>
    <x v="0"/>
    <x v="20"/>
    <n v="0"/>
    <n v="0"/>
    <n v="1"/>
    <n v="2"/>
    <n v="1"/>
    <n v="2"/>
    <n v="5"/>
    <n v="2"/>
    <n v="6"/>
    <n v="5"/>
    <n v="4"/>
    <n v="5"/>
    <n v="33"/>
    <n v="0"/>
    <n v="0"/>
    <n v="12000"/>
    <n v="24000"/>
    <n v="10000"/>
    <n v="20000"/>
    <n v="50000"/>
    <n v="20000"/>
    <n v="72000"/>
    <n v="60000"/>
    <n v="48000"/>
    <n v="50000"/>
    <n v="366000"/>
  </r>
  <r>
    <x v="1"/>
    <x v="21"/>
    <n v="0"/>
    <n v="0"/>
    <n v="0"/>
    <n v="0"/>
    <n v="1"/>
    <n v="4"/>
    <n v="2"/>
    <n v="4"/>
    <n v="3"/>
    <n v="0"/>
    <n v="2"/>
    <n v="0"/>
    <n v="16"/>
    <n v="0"/>
    <n v="0"/>
    <n v="0"/>
    <n v="0"/>
    <n v="10000"/>
    <n v="40000"/>
    <n v="20000"/>
    <n v="40000"/>
    <n v="36000"/>
    <n v="0"/>
    <n v="24000"/>
    <n v="0"/>
    <n v="1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C58E4-89D6-4EF3-A81B-309A280DA767}" name="PivotTable8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6:C14" firstHeaderRow="1" firstDataRow="1" firstDataCol="1"/>
  <pivotFields count="28">
    <pivotField axis="axisRow" showAll="0" defaultSubtotal="0">
      <items count="4">
        <item x="0"/>
        <item x="2"/>
        <item x="1"/>
        <item x="3"/>
      </items>
    </pivotField>
    <pivotField axis="axisRow" showAll="0" measureFilter="1" sortType="descending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dataField="1"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</pivotFields>
  <rowFields count="2">
    <field x="0"/>
    <field x="1"/>
  </rowFields>
  <rowItems count="8">
    <i>
      <x/>
    </i>
    <i r="1">
      <x/>
    </i>
    <i>
      <x v="1"/>
    </i>
    <i r="1">
      <x v="2"/>
    </i>
    <i>
      <x v="2"/>
    </i>
    <i r="1">
      <x v="1"/>
    </i>
    <i>
      <x v="3"/>
    </i>
    <i r="1">
      <x v="9"/>
    </i>
  </rowItems>
  <colItems count="1">
    <i/>
  </colItems>
  <dataFields count="1">
    <dataField name="Sum of Total" fld="14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A673A-DFE9-45C8-889A-53DDE2F23B1C}" name="PivotTable7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6:F14" firstHeaderRow="1" firstDataRow="1" firstDataCol="1"/>
  <pivotFields count="28">
    <pivotField axis="axisRow" showAll="0" defaultSubtotal="0">
      <items count="4">
        <item x="0"/>
        <item x="2"/>
        <item x="1"/>
        <item x="3"/>
      </items>
    </pivotField>
    <pivotField axis="axisRow" showAll="0" measureFilter="1" sortType="descending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dataField="1" numFmtId="41" showAll="0" defaultSubtotal="0"/>
  </pivotFields>
  <rowFields count="2">
    <field x="0"/>
    <field x="1"/>
  </rowFields>
  <rowItems count="8">
    <i>
      <x/>
    </i>
    <i r="1">
      <x/>
    </i>
    <i>
      <x v="1"/>
    </i>
    <i r="1">
      <x v="2"/>
    </i>
    <i>
      <x v="2"/>
    </i>
    <i r="1">
      <x v="1"/>
    </i>
    <i>
      <x v="3"/>
    </i>
    <i r="1">
      <x v="9"/>
    </i>
  </rowItems>
  <colItems count="1">
    <i/>
  </colItems>
  <dataFields count="1">
    <dataField name="Sum of Total2" fld="27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42C55-C5E6-46ED-AB5D-3539E21DC173}" name="PivotTable6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6:K14" firstHeaderRow="1" firstDataRow="1" firstDataCol="1"/>
  <pivotFields count="28">
    <pivotField axis="axisRow" showAll="0" defaultSubtotal="0">
      <items count="4">
        <item x="0"/>
        <item x="2"/>
        <item x="1"/>
        <item x="3"/>
      </items>
    </pivotField>
    <pivotField axis="axisRow" showAll="0" measureFilter="1" sortType="descending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dataField="1"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</pivotFields>
  <rowFields count="2">
    <field x="0"/>
    <field x="1"/>
  </rowFields>
  <rowItems count="8">
    <i>
      <x/>
    </i>
    <i r="1">
      <x/>
    </i>
    <i>
      <x v="1"/>
    </i>
    <i r="1">
      <x v="3"/>
    </i>
    <i>
      <x v="2"/>
    </i>
    <i r="1">
      <x v="2"/>
    </i>
    <i>
      <x v="3"/>
    </i>
    <i r="1">
      <x v="10"/>
    </i>
  </rowItems>
  <colItems count="1">
    <i/>
  </colItems>
  <dataFields count="1">
    <dataField name="Sum of Total" fld="14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70F61-D600-48BA-9AE7-9A0379AD7F1E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6:N14" firstHeaderRow="1" firstDataRow="1" firstDataCol="1"/>
  <pivotFields count="28">
    <pivotField axis="axisRow" showAll="0" defaultSubtotal="0">
      <items count="4">
        <item x="0"/>
        <item x="2"/>
        <item x="1"/>
        <item x="3"/>
      </items>
    </pivotField>
    <pivotField axis="axisRow" showAll="0" measureFilter="1" sortType="descending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numFmtId="41" showAll="0" defaultSubtotal="0"/>
    <pivotField dataField="1" numFmtId="41" showAll="0" defaultSubtotal="0"/>
  </pivotFields>
  <rowFields count="2">
    <field x="0"/>
    <field x="1"/>
  </rowFields>
  <rowItems count="8">
    <i>
      <x/>
    </i>
    <i r="1">
      <x/>
    </i>
    <i>
      <x v="1"/>
    </i>
    <i r="1">
      <x v="3"/>
    </i>
    <i>
      <x v="2"/>
    </i>
    <i r="1">
      <x v="2"/>
    </i>
    <i>
      <x v="3"/>
    </i>
    <i r="1">
      <x v="10"/>
    </i>
  </rowItems>
  <colItems count="1">
    <i/>
  </colItems>
  <dataFields count="1">
    <dataField name="Sum of Total2" fld="27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1ABF0-F5A7-4721-BF76-093EFE15BDA7}" name="Table1" displayName="Table1" ref="A1:E13" totalsRowShown="0">
  <autoFilter ref="A1:E13" xr:uid="{0B41ABF0-F5A7-4721-BF76-093EFE15BDA7}"/>
  <tableColumns count="5">
    <tableColumn id="1" xr3:uid="{294BF849-EC66-4EDC-BDD7-88990844AED5}" name="Month" dataDxfId="20"/>
    <tableColumn id="2" xr3:uid="{3F988E1B-80D9-4261-98EA-00F899F10957}" name="Quantity 2022"/>
    <tableColumn id="3" xr3:uid="{A0A19D1D-F29A-4A60-88DA-4532B5907D8F}" name="Quantity 2023"/>
    <tableColumn id="4" xr3:uid="{F1ABF3DE-F9F8-4BC4-A02D-4623D52F1747}" name="Value 2022"/>
    <tableColumn id="5" xr3:uid="{1FF1AA69-6CBF-488D-9965-E4891D843731}" name="Value 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EA4199-83E2-4607-B436-6EDAD47D3874}" name="Table2" displayName="Table2" ref="A1:E24" totalsRowShown="0">
  <autoFilter ref="A1:E24" xr:uid="{F4EA4199-83E2-4607-B436-6EDAD47D3874}"/>
  <tableColumns count="5">
    <tableColumn id="1" xr3:uid="{991EE5AF-950C-4C2D-B178-16D7BD7E8EA2}" name="Ranks"/>
    <tableColumn id="2" xr3:uid="{48423EC6-F111-4A2C-AFB9-326C026D4F04}" name="Outlet" dataDxfId="19"/>
    <tableColumn id="3" xr3:uid="{E839282B-216E-4C0D-9D20-7DA48DA78B5E}" name="2022 Value" dataDxfId="18"/>
    <tableColumn id="4" xr3:uid="{3EC4509D-1E6F-4312-B070-D659D89D07C7}" name="2023 Value">
      <calculatedColumnFormula>_xll.XLOOKUP('5'!B2,'2023'!B4:B25,'2023'!AB4:AB25)</calculatedColumnFormula>
    </tableColumn>
    <tableColumn id="5" xr3:uid="{F7A8F56D-48E9-40CC-8246-ED5CF083BBC3}" name="Total Value" dataDxfId="17">
      <calculatedColumnFormula>SUM(C2,D2)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3BFBE6-F872-4605-8A55-74B6E284EE18}" name="Table3" displayName="Table3" ref="A1:E7" totalsRowCount="1" headerRowDxfId="15">
  <autoFilter ref="A1:E6" xr:uid="{B03BFBE6-F872-4605-8A55-74B6E284EE18}"/>
  <tableColumns count="5">
    <tableColumn id="1" xr3:uid="{EA4E5EF0-7873-4054-B0F7-8A5BE128F195}" name="ZONES" totalsRowLabel="Total"/>
    <tableColumn id="2" xr3:uid="{2415EFF2-6FB3-4FD0-A7EB-507DB39D061B}" name="2022 Value"/>
    <tableColumn id="3" xr3:uid="{798933A0-5D8A-4D05-90ED-31BF1CABBB24}" name="2023 Value"/>
    <tableColumn id="4" xr3:uid="{D3323AF8-0AD8-42AD-A76F-5AE6BC40ACF9}" name="Total Value"/>
    <tableColumn id="5" xr3:uid="{B956C38A-38FF-4F5B-987C-318CF2F07A53}" name="Percentage" totalsRowFunction="sum" dataDxfId="16" totalsRowDxfId="1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3A1016-E9E0-4CDC-9F74-71E45E9BBFEE}" name="Table4" displayName="Table4" ref="A1:F5" totalsRowShown="0" headerRowDxfId="13" dataDxfId="12">
  <autoFilter ref="A1:F5" xr:uid="{953A1016-E9E0-4CDC-9F74-71E45E9BBFEE}"/>
  <tableColumns count="6">
    <tableColumn id="1" xr3:uid="{70FD6A44-1F08-4A7C-AF6A-9EB2B014D1D8}" name="Zone" dataDxfId="11"/>
    <tableColumn id="2" xr3:uid="{6949ECC2-6061-467D-B1FB-AC39243B735E}" name="2022 Total Sales" dataDxfId="10">
      <calculatedColumnFormula>SUMIF('2022'!A4:A25,'6'!A2,'2022'!AB4:AB25)</calculatedColumnFormula>
    </tableColumn>
    <tableColumn id="3" xr3:uid="{EE3ABD7A-3F4E-4A87-8ED3-1387FA636489}" name="2023 Total Sales" dataDxfId="9">
      <calculatedColumnFormula>SUMIF('2023'!A4:A26,'6'!A2,'2023'!AB4:AB26)</calculatedColumnFormula>
    </tableColumn>
    <tableColumn id="4" xr3:uid="{E33F206C-9FCB-4D35-8401-3EC7D65E8D65}" name="Number of Showrooms" dataDxfId="8">
      <calculatedColumnFormula>COUNTIF('2022'!A4:A25,'7'!A2)</calculatedColumnFormula>
    </tableColumn>
    <tableColumn id="5" xr3:uid="{C152FB3D-2E88-428F-98E3-F128A42AEC05}" name="2022 Per Showroom Productivity" dataDxfId="7">
      <calculatedColumnFormula>B2/D2</calculatedColumnFormula>
    </tableColumn>
    <tableColumn id="6" xr3:uid="{6BEC9E12-6865-4F75-B43D-E63AADA938F4}" name="2023 Per Showroom Productivity" dataDxfId="6">
      <calculatedColumnFormula>C2/D2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F4730-6F95-4C8D-B06A-E40E915617E9}" name="Table27" displayName="Table27" ref="A1:D25" totalsRowShown="0">
  <autoFilter ref="A1:D25" xr:uid="{9A9F4730-6F95-4C8D-B06A-E40E915617E9}"/>
  <tableColumns count="4">
    <tableColumn id="2" xr3:uid="{E1CB3436-69B0-41A9-8648-175CDFED741A}" name="Outlet" dataDxfId="5"/>
    <tableColumn id="3" xr3:uid="{09622E69-D584-4918-A7AA-339F2E87573F}" name="2022 Value" dataDxfId="4"/>
    <tableColumn id="4" xr3:uid="{B5EC7F97-8B69-49D2-AB2B-62EBF1F12B28}" name="2023 Value">
      <calculatedColumnFormula>_xll.XLOOKUP('5'!B2,'2023'!B4:B25,'2023'!AB4:AB25)</calculatedColumnFormula>
    </tableColumn>
    <tableColumn id="5" xr3:uid="{EAC1A59A-3719-4115-9754-C17A5E0DE89C}" name="Total Value" dataDxfId="3">
      <calculatedColumnFormula>SUM(B2,C2)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0"/>
  <sheetViews>
    <sheetView workbookViewId="0">
      <selection activeCell="B10" sqref="B10"/>
    </sheetView>
  </sheetViews>
  <sheetFormatPr defaultColWidth="8.77734375" defaultRowHeight="14.4" x14ac:dyDescent="0.3"/>
  <cols>
    <col min="2" max="2" width="131.21875" bestFit="1" customWidth="1"/>
  </cols>
  <sheetData>
    <row r="3" spans="2:2" ht="15" thickBot="1" x14ac:dyDescent="0.35"/>
    <row r="4" spans="2:2" ht="18.600000000000001" thickBot="1" x14ac:dyDescent="0.35">
      <c r="B4" s="7" t="s">
        <v>44</v>
      </c>
    </row>
    <row r="5" spans="2:2" x14ac:dyDescent="0.3">
      <c r="B5" s="15" t="s">
        <v>48</v>
      </c>
    </row>
    <row r="6" spans="2:2" x14ac:dyDescent="0.3">
      <c r="B6" s="8" t="s">
        <v>46</v>
      </c>
    </row>
    <row r="7" spans="2:2" ht="15" thickBot="1" x14ac:dyDescent="0.35">
      <c r="B7" s="14"/>
    </row>
    <row r="8" spans="2:2" ht="18.600000000000001" thickBot="1" x14ac:dyDescent="0.35">
      <c r="B8" s="7" t="s">
        <v>17</v>
      </c>
    </row>
    <row r="9" spans="2:2" x14ac:dyDescent="0.3">
      <c r="B9" s="8" t="s">
        <v>51</v>
      </c>
    </row>
    <row r="10" spans="2:2" x14ac:dyDescent="0.3">
      <c r="B10" s="8" t="s">
        <v>52</v>
      </c>
    </row>
    <row r="11" spans="2:2" x14ac:dyDescent="0.3">
      <c r="B11" s="8" t="s">
        <v>53</v>
      </c>
    </row>
    <row r="12" spans="2:2" x14ac:dyDescent="0.3">
      <c r="B12" s="8" t="s">
        <v>56</v>
      </c>
    </row>
    <row r="13" spans="2:2" x14ac:dyDescent="0.3">
      <c r="B13" s="8" t="s">
        <v>54</v>
      </c>
    </row>
    <row r="14" spans="2:2" x14ac:dyDescent="0.3">
      <c r="B14" s="8" t="s">
        <v>55</v>
      </c>
    </row>
    <row r="15" spans="2:2" x14ac:dyDescent="0.3">
      <c r="B15" s="8" t="s">
        <v>57</v>
      </c>
    </row>
    <row r="16" spans="2:2" x14ac:dyDescent="0.3">
      <c r="B16" s="8" t="s">
        <v>58</v>
      </c>
    </row>
    <row r="17" spans="2:2" x14ac:dyDescent="0.3">
      <c r="B17" s="8" t="s">
        <v>47</v>
      </c>
    </row>
    <row r="18" spans="2:2" x14ac:dyDescent="0.3">
      <c r="B18" s="8"/>
    </row>
    <row r="19" spans="2:2" ht="15" thickBot="1" x14ac:dyDescent="0.35">
      <c r="B19" s="9" t="s">
        <v>59</v>
      </c>
    </row>
    <row r="20" spans="2:2" x14ac:dyDescent="0.3">
      <c r="B20" s="8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F912-339C-4790-93CE-89E71061C137}">
  <dimension ref="A1:G6"/>
  <sheetViews>
    <sheetView workbookViewId="0">
      <selection activeCell="D16" sqref="D16"/>
    </sheetView>
  </sheetViews>
  <sheetFormatPr defaultColWidth="16.88671875" defaultRowHeight="14.4" x14ac:dyDescent="0.3"/>
  <cols>
    <col min="4" max="4" width="39.88671875" customWidth="1"/>
    <col min="5" max="5" width="38.44140625" customWidth="1"/>
    <col min="6" max="6" width="29.88671875" customWidth="1"/>
  </cols>
  <sheetData>
    <row r="1" spans="1:7" x14ac:dyDescent="0.3">
      <c r="A1" s="39" t="s">
        <v>0</v>
      </c>
      <c r="B1" s="39" t="s">
        <v>81</v>
      </c>
      <c r="C1" s="39" t="s">
        <v>82</v>
      </c>
      <c r="D1" s="39" t="s">
        <v>85</v>
      </c>
      <c r="E1" s="39" t="s">
        <v>83</v>
      </c>
      <c r="F1" s="39" t="s">
        <v>84</v>
      </c>
      <c r="G1" s="40"/>
    </row>
    <row r="2" spans="1:7" x14ac:dyDescent="0.3">
      <c r="A2" s="41" t="s">
        <v>15</v>
      </c>
      <c r="B2" s="42">
        <f>SUMIF('2022'!A4:A25,'6'!A2,'2022'!AB4:AB25)</f>
        <v>6770000</v>
      </c>
      <c r="C2" s="42">
        <f>SUMIF('2023'!A4:A26,'6'!A2,'2023'!AB4:AB26)</f>
        <v>8760000</v>
      </c>
      <c r="D2" s="39">
        <f>COUNTIF('2022'!A4:A25,'7'!A2)</f>
        <v>5</v>
      </c>
      <c r="E2" s="39">
        <f>B2/D2</f>
        <v>1354000</v>
      </c>
      <c r="F2" s="39">
        <f>C2/D2</f>
        <v>1752000</v>
      </c>
      <c r="G2" s="40"/>
    </row>
    <row r="3" spans="1:7" x14ac:dyDescent="0.3">
      <c r="A3" s="43" t="s">
        <v>20</v>
      </c>
      <c r="B3" s="44">
        <f>SUMIF('2022'!A5:A26,'6'!A3,'2022'!AB5:AB26)</f>
        <v>4024000</v>
      </c>
      <c r="C3" s="44">
        <f>SUMIF('2023'!A5:A27,'6'!A3,'2023'!AB5:AB27)</f>
        <v>5352000</v>
      </c>
      <c r="D3" s="39">
        <f>COUNTIF('2022'!A5:A26,'7'!A3)</f>
        <v>4</v>
      </c>
      <c r="E3" s="39">
        <f t="shared" ref="E3:E6" si="0">B3/D3</f>
        <v>1006000</v>
      </c>
      <c r="F3" s="39">
        <f t="shared" ref="F3:F5" si="1">C3/D3</f>
        <v>1338000</v>
      </c>
      <c r="G3" s="40"/>
    </row>
    <row r="4" spans="1:7" x14ac:dyDescent="0.3">
      <c r="A4" s="41" t="s">
        <v>18</v>
      </c>
      <c r="B4" s="42">
        <f>SUMIF('2022'!A6:A27,'6'!A4,'2022'!AB6:AB27)</f>
        <v>5702000</v>
      </c>
      <c r="C4" s="42">
        <f>SUMIF('2023'!A6:A28,'6'!A4,'2023'!AB6:AB28)</f>
        <v>7812000</v>
      </c>
      <c r="D4" s="39">
        <f>COUNTIF('2022'!A6:A27,'7'!A4)</f>
        <v>7</v>
      </c>
      <c r="E4" s="39">
        <f t="shared" si="0"/>
        <v>814571.42857142852</v>
      </c>
      <c r="F4" s="39">
        <f t="shared" si="1"/>
        <v>1116000</v>
      </c>
      <c r="G4" s="40"/>
    </row>
    <row r="5" spans="1:7" x14ac:dyDescent="0.3">
      <c r="A5" s="43" t="s">
        <v>28</v>
      </c>
      <c r="B5" s="44">
        <f>SUMIF('2022'!A7:A28,'6'!A5,'2022'!AB7:AB28)</f>
        <v>2254000</v>
      </c>
      <c r="C5" s="44">
        <f>SUMIF('2023'!A7:A29,'6'!A5,'2023'!AB7:AB29)</f>
        <v>3778000</v>
      </c>
      <c r="D5" s="39">
        <f>COUNTIF('2022'!A7:A28,'7'!A5)</f>
        <v>5</v>
      </c>
      <c r="E5" s="39">
        <f t="shared" si="0"/>
        <v>450800</v>
      </c>
      <c r="F5" s="39">
        <f t="shared" si="1"/>
        <v>755600</v>
      </c>
      <c r="G5" s="40"/>
    </row>
    <row r="6" spans="1:7" x14ac:dyDescent="0.3">
      <c r="A6" s="40"/>
      <c r="B6" s="45">
        <f>SUM(B2:B5)</f>
        <v>18750000</v>
      </c>
      <c r="C6" s="45">
        <f t="shared" ref="C6" si="2">SUM(C2:C5)</f>
        <v>25702000</v>
      </c>
      <c r="D6" s="40"/>
      <c r="E6" s="40"/>
      <c r="F6" s="40"/>
      <c r="G6" s="4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35EB-DC45-4A3B-98AE-A0888C889BF1}">
  <dimension ref="A1:D28"/>
  <sheetViews>
    <sheetView topLeftCell="A20" workbookViewId="0">
      <selection activeCell="H30" sqref="H30"/>
    </sheetView>
  </sheetViews>
  <sheetFormatPr defaultRowHeight="14.4" x14ac:dyDescent="0.3"/>
  <cols>
    <col min="1" max="1" width="30.88671875" customWidth="1"/>
    <col min="2" max="2" width="22.21875" customWidth="1"/>
    <col min="3" max="3" width="19" customWidth="1"/>
    <col min="4" max="4" width="25.21875" customWidth="1"/>
  </cols>
  <sheetData>
    <row r="1" spans="1:4" x14ac:dyDescent="0.3">
      <c r="A1" t="s">
        <v>73</v>
      </c>
      <c r="B1" t="s">
        <v>74</v>
      </c>
      <c r="C1" t="s">
        <v>75</v>
      </c>
      <c r="D1" t="s">
        <v>76</v>
      </c>
    </row>
    <row r="2" spans="1:4" ht="15.6" x14ac:dyDescent="0.3">
      <c r="A2" s="11" t="s">
        <v>16</v>
      </c>
      <c r="B2" s="19">
        <f>_xll.XLOOKUP('5'!B2,'2022'!B4:B25,'2022'!AB4:AB25)</f>
        <v>4026000</v>
      </c>
      <c r="C2">
        <f>_xll.XLOOKUP('5'!B2,'2023'!B4:B25,'2023'!AB4:AB25)</f>
        <v>4374000</v>
      </c>
      <c r="D2" s="19">
        <f>SUM(B2,C2)</f>
        <v>8400000</v>
      </c>
    </row>
    <row r="3" spans="1:4" ht="15.6" x14ac:dyDescent="0.3">
      <c r="A3" s="11" t="s">
        <v>19</v>
      </c>
      <c r="B3" s="19">
        <f>_xll.XLOOKUP('5'!B3,'2022'!B5:B26,'2022'!AB5:AB26)</f>
        <v>2180000</v>
      </c>
      <c r="C3">
        <f>_xll.XLOOKUP('5'!B3,'2023'!B5:B26,'2023'!AB5:AB26)</f>
        <v>2528000</v>
      </c>
      <c r="D3" s="19">
        <f t="shared" ref="D3:D24" si="0">SUM(B3,C3)</f>
        <v>4708000</v>
      </c>
    </row>
    <row r="4" spans="1:4" ht="15.6" x14ac:dyDescent="0.3">
      <c r="A4" s="11" t="s">
        <v>21</v>
      </c>
      <c r="B4" s="19">
        <f>_xll.XLOOKUP('5'!B4,'2022'!B6:B27,'2022'!AB6:AB27)</f>
        <v>1830000</v>
      </c>
      <c r="C4">
        <f>_xll.XLOOKUP('5'!B4,'2023'!B6:B27,'2023'!AB6:AB27)</f>
        <v>2178000</v>
      </c>
      <c r="D4" s="19">
        <f t="shared" si="0"/>
        <v>4008000</v>
      </c>
    </row>
    <row r="5" spans="1:4" ht="15.6" x14ac:dyDescent="0.3">
      <c r="A5" s="11" t="s">
        <v>22</v>
      </c>
      <c r="B5" s="19">
        <f>_xll.XLOOKUP('5'!B5,'2022'!B7:B28,'2022'!AB7:AB28)</f>
        <v>2114000</v>
      </c>
      <c r="C5">
        <f>_xll.XLOOKUP('5'!B5,'2023'!B7:B28,'2023'!AB7:AB28)</f>
        <v>2450000</v>
      </c>
      <c r="D5" s="19">
        <f t="shared" si="0"/>
        <v>4564000</v>
      </c>
    </row>
    <row r="6" spans="1:4" ht="15.6" x14ac:dyDescent="0.3">
      <c r="A6" s="11" t="s">
        <v>23</v>
      </c>
      <c r="B6" s="19">
        <f>_xll.XLOOKUP('5'!B6,'2022'!B8:B29,'2022'!AB8:AB29)</f>
        <v>1194000</v>
      </c>
      <c r="C6">
        <f>_xll.XLOOKUP('5'!B6,'2023'!B8:B29,'2023'!AB8:AB29)</f>
        <v>1542000</v>
      </c>
      <c r="D6" s="19">
        <f t="shared" si="0"/>
        <v>2736000</v>
      </c>
    </row>
    <row r="7" spans="1:4" ht="15.6" x14ac:dyDescent="0.3">
      <c r="A7" s="11" t="s">
        <v>24</v>
      </c>
      <c r="B7" s="19">
        <f>_xll.XLOOKUP('5'!B7,'2022'!B9:B30,'2022'!AB9:AB30)</f>
        <v>1018000</v>
      </c>
      <c r="C7">
        <f>_xll.XLOOKUP('5'!B7,'2023'!B9:B30,'2023'!AB9:AB30)</f>
        <v>1366000</v>
      </c>
      <c r="D7" s="19">
        <f t="shared" si="0"/>
        <v>2384000</v>
      </c>
    </row>
    <row r="8" spans="1:4" ht="15.6" x14ac:dyDescent="0.3">
      <c r="A8" s="11" t="s">
        <v>25</v>
      </c>
      <c r="B8" s="19">
        <f>_xll.XLOOKUP('5'!B8,'2022'!B10:B31,'2022'!AB10:AB31)</f>
        <v>986000</v>
      </c>
      <c r="C8">
        <f>_xll.XLOOKUP('5'!B8,'2023'!B10:B31,'2023'!AB10:AB31)</f>
        <v>1294000</v>
      </c>
      <c r="D8" s="19">
        <f t="shared" si="0"/>
        <v>2280000</v>
      </c>
    </row>
    <row r="9" spans="1:4" ht="15.6" x14ac:dyDescent="0.3">
      <c r="A9" s="11" t="s">
        <v>26</v>
      </c>
      <c r="B9" s="19">
        <f>_xll.XLOOKUP('5'!B9,'2022'!B11:B32,'2022'!AB11:AB32)</f>
        <v>854000</v>
      </c>
      <c r="C9">
        <f>_xll.XLOOKUP('5'!B9,'2023'!B11:B32,'2023'!AB11:AB32)</f>
        <v>1182000</v>
      </c>
      <c r="D9" s="19">
        <f t="shared" si="0"/>
        <v>2036000</v>
      </c>
    </row>
    <row r="10" spans="1:4" ht="15.6" x14ac:dyDescent="0.3">
      <c r="A10" s="11" t="s">
        <v>27</v>
      </c>
      <c r="B10" s="19">
        <f>_xll.XLOOKUP('5'!B10,'2022'!B12:B33,'2022'!AB12:AB33)</f>
        <v>764000</v>
      </c>
      <c r="C10">
        <f>_xll.XLOOKUP('5'!B10,'2023'!B12:B33,'2023'!AB12:AB33)</f>
        <v>1112000</v>
      </c>
      <c r="D10" s="19">
        <f t="shared" si="0"/>
        <v>1876000</v>
      </c>
    </row>
    <row r="11" spans="1:4" ht="15.6" x14ac:dyDescent="0.3">
      <c r="A11" s="11" t="s">
        <v>29</v>
      </c>
      <c r="B11" s="19">
        <f>_xll.XLOOKUP('5'!B11,'2022'!B13:B34,'2022'!AB13:AB34)</f>
        <v>748000</v>
      </c>
      <c r="C11">
        <f>_xll.XLOOKUP('5'!B11,'2023'!B13:B34,'2023'!AB13:AB34)</f>
        <v>1066000</v>
      </c>
      <c r="D11" s="19">
        <f t="shared" si="0"/>
        <v>1814000</v>
      </c>
    </row>
    <row r="12" spans="1:4" ht="15.6" x14ac:dyDescent="0.3">
      <c r="A12" s="11" t="s">
        <v>30</v>
      </c>
      <c r="B12" s="19">
        <f>_xll.XLOOKUP('5'!B12,'2022'!B14:B35,'2022'!AB14:AB35)</f>
        <v>730000</v>
      </c>
      <c r="C12">
        <f>_xll.XLOOKUP('5'!B12,'2023'!B14:B35,'2023'!AB14:AB35)</f>
        <v>1054000</v>
      </c>
      <c r="D12" s="19">
        <f t="shared" si="0"/>
        <v>1784000</v>
      </c>
    </row>
    <row r="13" spans="1:4" ht="15.6" x14ac:dyDescent="0.3">
      <c r="A13" s="11" t="s">
        <v>31</v>
      </c>
      <c r="B13" s="19">
        <f>_xll.XLOOKUP('5'!B13,'2022'!B15:B36,'2022'!AB15:AB36)</f>
        <v>628000</v>
      </c>
      <c r="C13">
        <f>_xll.XLOOKUP('5'!B13,'2023'!B15:B36,'2023'!AB15:AB36)</f>
        <v>952000</v>
      </c>
      <c r="D13" s="19">
        <f t="shared" si="0"/>
        <v>1580000</v>
      </c>
    </row>
    <row r="14" spans="1:4" ht="15.6" x14ac:dyDescent="0.3">
      <c r="A14" s="11" t="s">
        <v>32</v>
      </c>
      <c r="B14" s="19">
        <f>_xll.XLOOKUP('5'!B14,'2022'!B16:B37,'2022'!AB16:AB37)</f>
        <v>436000</v>
      </c>
      <c r="C14">
        <f>_xll.XLOOKUP('5'!B14,'2023'!B16:B37,'2023'!AB16:AB37)</f>
        <v>772000</v>
      </c>
      <c r="D14" s="19">
        <f t="shared" si="0"/>
        <v>1208000</v>
      </c>
    </row>
    <row r="15" spans="1:4" ht="15.6" x14ac:dyDescent="0.3">
      <c r="A15" s="11" t="s">
        <v>33</v>
      </c>
      <c r="B15" s="19">
        <f>_xll.XLOOKUP('5'!B15,'2022'!B17:B38,'2022'!AB17:AB38)</f>
        <v>478000</v>
      </c>
      <c r="C15">
        <f>_xll.XLOOKUP('5'!B15,'2023'!B17:B38,'2023'!AB17:AB38)</f>
        <v>826000</v>
      </c>
      <c r="D15" s="19">
        <f t="shared" si="0"/>
        <v>1304000</v>
      </c>
    </row>
    <row r="16" spans="1:4" ht="15.6" x14ac:dyDescent="0.3">
      <c r="A16" s="11" t="s">
        <v>34</v>
      </c>
      <c r="B16" s="19">
        <f>_xll.XLOOKUP('5'!B16,'2022'!B18:B39,'2022'!AB18:AB39)</f>
        <v>358000</v>
      </c>
      <c r="C16">
        <f>_xll.XLOOKUP('5'!B16,'2023'!B18:B39,'2023'!AB18:AB39)</f>
        <v>706000</v>
      </c>
      <c r="D16" s="19">
        <f t="shared" si="0"/>
        <v>1064000</v>
      </c>
    </row>
    <row r="17" spans="1:4" ht="15.6" x14ac:dyDescent="0.3">
      <c r="A17" s="11" t="s">
        <v>35</v>
      </c>
      <c r="B17" s="19">
        <f>_xll.XLOOKUP('5'!B17,'2022'!B19:B40,'2022'!AB19:AB40)</f>
        <v>448000</v>
      </c>
      <c r="C17">
        <f>_xll.XLOOKUP('5'!B17,'2023'!B19:B40,'2023'!AB19:AB40)</f>
        <v>744000</v>
      </c>
      <c r="D17" s="19">
        <f t="shared" si="0"/>
        <v>1192000</v>
      </c>
    </row>
    <row r="18" spans="1:4" ht="15.6" x14ac:dyDescent="0.3">
      <c r="A18" s="11" t="s">
        <v>36</v>
      </c>
      <c r="B18" s="19">
        <f>_xll.XLOOKUP('5'!B18,'2022'!B20:B41,'2022'!AB20:AB41)</f>
        <v>412000</v>
      </c>
      <c r="C18">
        <f>_xll.XLOOKUP('5'!B18,'2023'!B20:B41,'2023'!AB20:AB41)</f>
        <v>720000</v>
      </c>
      <c r="D18" s="19">
        <f t="shared" si="0"/>
        <v>1132000</v>
      </c>
    </row>
    <row r="19" spans="1:4" ht="15.6" x14ac:dyDescent="0.3">
      <c r="A19" s="11" t="s">
        <v>37</v>
      </c>
      <c r="B19" s="19">
        <f>_xll.XLOOKUP('5'!B19,'2022'!B21:B42,'2022'!AB21:AB42)</f>
        <v>420000</v>
      </c>
      <c r="C19">
        <f>_xll.XLOOKUP('5'!B19,'2023'!B21:B42,'2023'!AB21:AB42)</f>
        <v>736000</v>
      </c>
      <c r="D19" s="19">
        <f t="shared" si="0"/>
        <v>1156000</v>
      </c>
    </row>
    <row r="20" spans="1:4" ht="15.6" x14ac:dyDescent="0.3">
      <c r="A20" s="11" t="s">
        <v>38</v>
      </c>
      <c r="B20" s="19">
        <f>_xll.XLOOKUP('5'!B20,'2022'!B22:B43,'2022'!AB22:AB43)</f>
        <v>470000</v>
      </c>
      <c r="C20">
        <f>_xll.XLOOKUP('5'!B20,'2023'!B22:B43,'2023'!AB22:AB43)</f>
        <v>688000</v>
      </c>
      <c r="D20" s="19">
        <f t="shared" si="0"/>
        <v>1158000</v>
      </c>
    </row>
    <row r="21" spans="1:4" ht="15.6" x14ac:dyDescent="0.3">
      <c r="A21" s="11" t="s">
        <v>39</v>
      </c>
      <c r="B21" s="19">
        <f>_xll.XLOOKUP('5'!B21,'2022'!B23:B44,'2022'!AB23:AB44)</f>
        <v>300000</v>
      </c>
      <c r="C21">
        <f>_xll.XLOOKUP('5'!B21,'2023'!B23:B44,'2023'!AB23:AB44)</f>
        <v>514000</v>
      </c>
      <c r="D21" s="19">
        <f t="shared" si="0"/>
        <v>814000</v>
      </c>
    </row>
    <row r="22" spans="1:4" ht="15.6" x14ac:dyDescent="0.3">
      <c r="A22" s="11" t="s">
        <v>40</v>
      </c>
      <c r="B22" s="19">
        <f>_xll.XLOOKUP('5'!B22,'2022'!B24:B45,'2022'!AB24:AB45)</f>
        <v>366000</v>
      </c>
      <c r="C22">
        <f>_xll.XLOOKUP('5'!B22,'2023'!B24:B45,'2023'!AB24:AB45)</f>
        <v>604000</v>
      </c>
      <c r="D22" s="19">
        <f t="shared" si="0"/>
        <v>970000</v>
      </c>
    </row>
    <row r="23" spans="1:4" ht="15.6" x14ac:dyDescent="0.3">
      <c r="A23" s="11" t="s">
        <v>41</v>
      </c>
      <c r="B23" s="19">
        <f>_xll.XLOOKUP('5'!B23,'2022'!B25:B46,'2022'!AB25:AB46)</f>
        <v>170000</v>
      </c>
      <c r="C23">
        <f>_xll.XLOOKUP('5'!B23,'2023'!B25:B46,'2023'!AB25:AB46)</f>
        <v>430000</v>
      </c>
      <c r="D23" s="19">
        <f t="shared" si="0"/>
        <v>600000</v>
      </c>
    </row>
    <row r="24" spans="1:4" ht="15.6" x14ac:dyDescent="0.3">
      <c r="A24" s="11" t="s">
        <v>45</v>
      </c>
      <c r="C24">
        <f>_xll.XLOOKUP('5'!B24,'2023'!B26:B47,'2023'!AB26:AB47)</f>
        <v>392000</v>
      </c>
      <c r="D24" s="19">
        <f t="shared" si="0"/>
        <v>392000</v>
      </c>
    </row>
    <row r="25" spans="1:4" ht="15.6" x14ac:dyDescent="0.3">
      <c r="A25" s="47"/>
      <c r="B25" s="48"/>
      <c r="C25" s="49" t="e">
        <f>_xll.XLOOKUP('5'!B25,'2023'!B27:B48,'2023'!AB27:AB48)</f>
        <v>#N/A</v>
      </c>
      <c r="D25" s="48" t="e">
        <f>SUM(B25,C25)</f>
        <v>#N/A</v>
      </c>
    </row>
    <row r="27" spans="1:4" x14ac:dyDescent="0.3">
      <c r="A27" t="s">
        <v>87</v>
      </c>
      <c r="B27" t="str">
        <f>INDEX($A$2:$A$24, MATCH(MAX($D$2:$D$24), $D$2:$D$24, 0))</f>
        <v>A</v>
      </c>
    </row>
    <row r="28" spans="1:4" x14ac:dyDescent="0.3">
      <c r="C28" t="s">
        <v>86</v>
      </c>
      <c r="D28" s="19">
        <f>MAX($D$2:$D$24)</f>
        <v>8400000</v>
      </c>
    </row>
  </sheetData>
  <conditionalFormatting sqref="A2:A23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"/>
  <sheetViews>
    <sheetView zoomScale="82" zoomScaleNormal="100" workbookViewId="0">
      <selection activeCell="D13" sqref="A1:AB26"/>
    </sheetView>
  </sheetViews>
  <sheetFormatPr defaultColWidth="9" defaultRowHeight="14.4" x14ac:dyDescent="0.3"/>
  <cols>
    <col min="1" max="1" width="10" style="1" customWidth="1"/>
    <col min="2" max="2" width="15.33203125" style="1" customWidth="1"/>
    <col min="3" max="3" width="13.21875" customWidth="1"/>
    <col min="4" max="4" width="13.33203125" customWidth="1"/>
    <col min="5" max="5" width="10.21875" customWidth="1"/>
    <col min="6" max="6" width="9.77734375" customWidth="1"/>
    <col min="7" max="7" width="10.33203125" customWidth="1"/>
    <col min="8" max="8" width="9.6640625" customWidth="1"/>
    <col min="10" max="10" width="10.33203125" customWidth="1"/>
    <col min="11" max="11" width="9.77734375" customWidth="1"/>
    <col min="12" max="12" width="9.44140625" customWidth="1"/>
    <col min="13" max="13" width="10.21875" customWidth="1"/>
    <col min="14" max="14" width="9.77734375" customWidth="1"/>
    <col min="15" max="15" width="10.77734375" customWidth="1"/>
    <col min="16" max="16" width="13.21875" customWidth="1"/>
    <col min="17" max="17" width="13.33203125" customWidth="1"/>
    <col min="18" max="22" width="11.33203125" bestFit="1" customWidth="1"/>
    <col min="23" max="23" width="9.6640625" bestFit="1" customWidth="1"/>
    <col min="24" max="27" width="11.33203125" bestFit="1" customWidth="1"/>
    <col min="28" max="28" width="12.44140625" bestFit="1" customWidth="1"/>
  </cols>
  <sheetData>
    <row r="1" spans="1:29" ht="18" x14ac:dyDescent="0.3">
      <c r="A1" s="5"/>
      <c r="B1" s="5"/>
      <c r="C1" s="26" t="s">
        <v>49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 t="s">
        <v>49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9" ht="18" x14ac:dyDescent="0.3">
      <c r="A2" s="28"/>
      <c r="B2" s="28"/>
      <c r="C2" s="26" t="s">
        <v>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 t="s">
        <v>43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9" ht="19.2" x14ac:dyDescent="0.3">
      <c r="A3" s="2" t="s">
        <v>0</v>
      </c>
      <c r="B3" s="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2" t="s">
        <v>2</v>
      </c>
      <c r="Q3" s="12" t="s">
        <v>3</v>
      </c>
      <c r="R3" s="12" t="s">
        <v>4</v>
      </c>
      <c r="S3" s="12" t="s">
        <v>5</v>
      </c>
      <c r="T3" s="12" t="s">
        <v>6</v>
      </c>
      <c r="U3" s="12" t="s">
        <v>7</v>
      </c>
      <c r="V3" s="12" t="s">
        <v>8</v>
      </c>
      <c r="W3" s="12" t="s">
        <v>9</v>
      </c>
      <c r="X3" s="12" t="s">
        <v>10</v>
      </c>
      <c r="Y3" s="12" t="s">
        <v>11</v>
      </c>
      <c r="Z3" s="12" t="s">
        <v>12</v>
      </c>
      <c r="AA3" s="12" t="s">
        <v>13</v>
      </c>
      <c r="AB3" s="12" t="s">
        <v>14</v>
      </c>
      <c r="AC3" s="4"/>
    </row>
    <row r="4" spans="1:29" ht="15.6" x14ac:dyDescent="0.3">
      <c r="A4" s="5" t="s">
        <v>15</v>
      </c>
      <c r="B4" s="11" t="s">
        <v>16</v>
      </c>
      <c r="C4" s="6">
        <v>11</v>
      </c>
      <c r="D4" s="6">
        <v>31</v>
      </c>
      <c r="E4" s="6">
        <v>50</v>
      </c>
      <c r="F4" s="6">
        <v>45</v>
      </c>
      <c r="G4" s="6">
        <v>27</v>
      </c>
      <c r="H4" s="6">
        <v>40</v>
      </c>
      <c r="I4" s="6">
        <v>11</v>
      </c>
      <c r="J4" s="6">
        <v>15</v>
      </c>
      <c r="K4" s="6">
        <v>39</v>
      </c>
      <c r="L4" s="6">
        <v>24</v>
      </c>
      <c r="M4" s="6">
        <v>38</v>
      </c>
      <c r="N4" s="6">
        <v>24</v>
      </c>
      <c r="O4" s="6">
        <f t="shared" ref="O4:O25" si="0">SUM(C4:N4)</f>
        <v>355</v>
      </c>
      <c r="P4" s="6">
        <v>132000</v>
      </c>
      <c r="Q4" s="6">
        <v>372000</v>
      </c>
      <c r="R4" s="6">
        <v>600000</v>
      </c>
      <c r="S4" s="6">
        <v>540000</v>
      </c>
      <c r="T4" s="6">
        <v>270000</v>
      </c>
      <c r="U4" s="6">
        <v>400000</v>
      </c>
      <c r="V4" s="6">
        <v>110000</v>
      </c>
      <c r="W4" s="6">
        <v>150000</v>
      </c>
      <c r="X4" s="6">
        <v>468000</v>
      </c>
      <c r="Y4" s="6">
        <v>288000</v>
      </c>
      <c r="Z4" s="6">
        <v>456000</v>
      </c>
      <c r="AA4" s="6">
        <v>240000</v>
      </c>
      <c r="AB4" s="6">
        <f t="shared" ref="AB4:AB25" si="1">SUM(P4:AA4)</f>
        <v>4026000</v>
      </c>
    </row>
    <row r="5" spans="1:29" ht="15.6" x14ac:dyDescent="0.3">
      <c r="A5" s="5" t="s">
        <v>18</v>
      </c>
      <c r="B5" s="11" t="s">
        <v>19</v>
      </c>
      <c r="C5" s="6">
        <v>7</v>
      </c>
      <c r="D5" s="6">
        <v>2</v>
      </c>
      <c r="E5" s="6">
        <v>23</v>
      </c>
      <c r="F5" s="6">
        <v>23</v>
      </c>
      <c r="G5" s="6">
        <v>19</v>
      </c>
      <c r="H5" s="6">
        <v>14</v>
      </c>
      <c r="I5" s="6">
        <v>28</v>
      </c>
      <c r="J5" s="6">
        <v>8</v>
      </c>
      <c r="K5" s="6">
        <v>9</v>
      </c>
      <c r="L5" s="6">
        <v>16</v>
      </c>
      <c r="M5" s="6">
        <v>25</v>
      </c>
      <c r="N5" s="6">
        <v>23</v>
      </c>
      <c r="O5" s="6">
        <f t="shared" si="0"/>
        <v>197</v>
      </c>
      <c r="P5" s="6">
        <v>84000</v>
      </c>
      <c r="Q5" s="6">
        <v>24000</v>
      </c>
      <c r="R5" s="6">
        <v>276000</v>
      </c>
      <c r="S5" s="6">
        <v>276000</v>
      </c>
      <c r="T5" s="6">
        <v>190000</v>
      </c>
      <c r="U5" s="6">
        <v>140000</v>
      </c>
      <c r="V5" s="6">
        <v>280000</v>
      </c>
      <c r="W5" s="6">
        <v>80000</v>
      </c>
      <c r="X5" s="6">
        <v>108000</v>
      </c>
      <c r="Y5" s="6">
        <v>192000</v>
      </c>
      <c r="Z5" s="6">
        <v>300000</v>
      </c>
      <c r="AA5" s="6">
        <v>230000</v>
      </c>
      <c r="AB5" s="6">
        <f t="shared" si="1"/>
        <v>2180000</v>
      </c>
    </row>
    <row r="6" spans="1:29" ht="15.6" x14ac:dyDescent="0.3">
      <c r="A6" s="5" t="s">
        <v>20</v>
      </c>
      <c r="B6" s="11" t="s">
        <v>21</v>
      </c>
      <c r="C6" s="6">
        <v>10</v>
      </c>
      <c r="D6" s="6">
        <v>8</v>
      </c>
      <c r="E6" s="6">
        <v>18</v>
      </c>
      <c r="F6" s="6">
        <v>15</v>
      </c>
      <c r="G6" s="6">
        <v>20</v>
      </c>
      <c r="H6" s="6">
        <v>9</v>
      </c>
      <c r="I6" s="6">
        <v>33</v>
      </c>
      <c r="J6" s="6">
        <v>7</v>
      </c>
      <c r="K6" s="6">
        <v>8</v>
      </c>
      <c r="L6" s="6">
        <v>14</v>
      </c>
      <c r="M6" s="6">
        <v>12</v>
      </c>
      <c r="N6" s="6">
        <v>12</v>
      </c>
      <c r="O6" s="6">
        <f t="shared" si="0"/>
        <v>166</v>
      </c>
      <c r="P6" s="6">
        <v>120000</v>
      </c>
      <c r="Q6" s="6">
        <v>96000</v>
      </c>
      <c r="R6" s="6">
        <v>216000</v>
      </c>
      <c r="S6" s="6">
        <v>180000</v>
      </c>
      <c r="T6" s="6">
        <v>200000</v>
      </c>
      <c r="U6" s="6">
        <v>90000</v>
      </c>
      <c r="V6" s="6">
        <v>330000</v>
      </c>
      <c r="W6" s="6">
        <v>70000</v>
      </c>
      <c r="X6" s="6">
        <v>96000</v>
      </c>
      <c r="Y6" s="6">
        <v>168000</v>
      </c>
      <c r="Z6" s="6">
        <v>144000</v>
      </c>
      <c r="AA6" s="6">
        <v>120000</v>
      </c>
      <c r="AB6" s="6">
        <f t="shared" si="1"/>
        <v>1830000</v>
      </c>
    </row>
    <row r="7" spans="1:29" ht="15.6" x14ac:dyDescent="0.3">
      <c r="A7" s="5" t="s">
        <v>18</v>
      </c>
      <c r="B7" s="11" t="s">
        <v>22</v>
      </c>
      <c r="C7" s="6">
        <v>43</v>
      </c>
      <c r="D7" s="6">
        <v>8</v>
      </c>
      <c r="E7" s="6">
        <v>7</v>
      </c>
      <c r="F7" s="6">
        <v>0</v>
      </c>
      <c r="G7" s="6">
        <v>3</v>
      </c>
      <c r="H7" s="6">
        <v>11</v>
      </c>
      <c r="I7" s="6">
        <v>27</v>
      </c>
      <c r="J7" s="6">
        <v>10</v>
      </c>
      <c r="K7" s="6">
        <v>17</v>
      </c>
      <c r="L7" s="6">
        <v>19</v>
      </c>
      <c r="M7" s="6">
        <v>28</v>
      </c>
      <c r="N7" s="6">
        <v>14</v>
      </c>
      <c r="O7" s="6">
        <f t="shared" si="0"/>
        <v>187</v>
      </c>
      <c r="P7" s="6">
        <v>516000</v>
      </c>
      <c r="Q7" s="6">
        <v>96000</v>
      </c>
      <c r="R7" s="6">
        <v>84000</v>
      </c>
      <c r="S7" s="6">
        <v>0</v>
      </c>
      <c r="T7" s="6">
        <v>30000</v>
      </c>
      <c r="U7" s="6">
        <v>110000</v>
      </c>
      <c r="V7" s="6">
        <v>270000</v>
      </c>
      <c r="W7" s="6">
        <v>100000</v>
      </c>
      <c r="X7" s="6">
        <v>204000</v>
      </c>
      <c r="Y7" s="6">
        <v>228000</v>
      </c>
      <c r="Z7" s="6">
        <v>336000</v>
      </c>
      <c r="AA7" s="6">
        <v>140000</v>
      </c>
      <c r="AB7" s="6">
        <f t="shared" si="1"/>
        <v>2114000</v>
      </c>
    </row>
    <row r="8" spans="1:29" ht="15.6" x14ac:dyDescent="0.3">
      <c r="A8" s="5" t="s">
        <v>15</v>
      </c>
      <c r="B8" s="11" t="s">
        <v>23</v>
      </c>
      <c r="C8" s="6">
        <v>5</v>
      </c>
      <c r="D8" s="6">
        <v>1</v>
      </c>
      <c r="E8" s="6">
        <v>6</v>
      </c>
      <c r="F8" s="6">
        <v>9</v>
      </c>
      <c r="G8" s="6">
        <v>4</v>
      </c>
      <c r="H8" s="6">
        <v>10</v>
      </c>
      <c r="I8" s="6">
        <v>16</v>
      </c>
      <c r="J8" s="6">
        <v>3</v>
      </c>
      <c r="K8" s="6">
        <v>8</v>
      </c>
      <c r="L8" s="6">
        <v>8</v>
      </c>
      <c r="M8" s="6">
        <v>25</v>
      </c>
      <c r="N8" s="6">
        <v>12</v>
      </c>
      <c r="O8" s="6">
        <f t="shared" si="0"/>
        <v>107</v>
      </c>
      <c r="P8" s="6">
        <v>60000</v>
      </c>
      <c r="Q8" s="6">
        <v>12000</v>
      </c>
      <c r="R8" s="6">
        <v>72000</v>
      </c>
      <c r="S8" s="6">
        <v>108000</v>
      </c>
      <c r="T8" s="6">
        <v>40000</v>
      </c>
      <c r="U8" s="6">
        <v>100000</v>
      </c>
      <c r="V8" s="6">
        <v>160000</v>
      </c>
      <c r="W8" s="6">
        <v>30000</v>
      </c>
      <c r="X8" s="6">
        <v>96000</v>
      </c>
      <c r="Y8" s="6">
        <v>96000</v>
      </c>
      <c r="Z8" s="6">
        <v>300000</v>
      </c>
      <c r="AA8" s="6">
        <v>120000</v>
      </c>
      <c r="AB8" s="6">
        <f t="shared" si="1"/>
        <v>1194000</v>
      </c>
    </row>
    <row r="9" spans="1:29" ht="15.6" x14ac:dyDescent="0.3">
      <c r="A9" s="5" t="s">
        <v>18</v>
      </c>
      <c r="B9" s="11" t="s">
        <v>24</v>
      </c>
      <c r="C9" s="6">
        <v>7</v>
      </c>
      <c r="D9" s="6">
        <v>2</v>
      </c>
      <c r="E9" s="6">
        <v>16</v>
      </c>
      <c r="F9" s="6">
        <v>11</v>
      </c>
      <c r="G9" s="6">
        <v>13</v>
      </c>
      <c r="H9" s="6">
        <v>5</v>
      </c>
      <c r="I9" s="6">
        <v>14</v>
      </c>
      <c r="J9" s="6">
        <v>1</v>
      </c>
      <c r="K9" s="6">
        <v>4</v>
      </c>
      <c r="L9" s="6">
        <v>8</v>
      </c>
      <c r="M9" s="6">
        <v>6</v>
      </c>
      <c r="N9" s="6">
        <v>4</v>
      </c>
      <c r="O9" s="6">
        <f t="shared" si="0"/>
        <v>91</v>
      </c>
      <c r="P9" s="6">
        <v>84000</v>
      </c>
      <c r="Q9" s="6">
        <v>24000</v>
      </c>
      <c r="R9" s="6">
        <v>192000</v>
      </c>
      <c r="S9" s="6">
        <v>132000</v>
      </c>
      <c r="T9" s="6">
        <v>130000</v>
      </c>
      <c r="U9" s="6">
        <v>50000</v>
      </c>
      <c r="V9" s="6">
        <v>140000</v>
      </c>
      <c r="W9" s="6">
        <v>10000</v>
      </c>
      <c r="X9" s="6">
        <v>48000</v>
      </c>
      <c r="Y9" s="6">
        <v>96000</v>
      </c>
      <c r="Z9" s="6">
        <v>72000</v>
      </c>
      <c r="AA9" s="6">
        <v>40000</v>
      </c>
      <c r="AB9" s="6">
        <f t="shared" si="1"/>
        <v>1018000</v>
      </c>
    </row>
    <row r="10" spans="1:29" ht="15.6" x14ac:dyDescent="0.3">
      <c r="A10" s="5" t="s">
        <v>20</v>
      </c>
      <c r="B10" s="11" t="s">
        <v>25</v>
      </c>
      <c r="C10" s="6">
        <v>3</v>
      </c>
      <c r="D10" s="6">
        <v>1</v>
      </c>
      <c r="E10" s="6">
        <v>6</v>
      </c>
      <c r="F10" s="6">
        <v>10</v>
      </c>
      <c r="G10" s="6">
        <v>1</v>
      </c>
      <c r="H10" s="6">
        <v>0</v>
      </c>
      <c r="I10" s="6">
        <v>14</v>
      </c>
      <c r="J10" s="6">
        <v>9</v>
      </c>
      <c r="K10" s="6">
        <v>7</v>
      </c>
      <c r="L10" s="6">
        <v>4</v>
      </c>
      <c r="M10" s="6">
        <v>22</v>
      </c>
      <c r="N10" s="6">
        <v>11</v>
      </c>
      <c r="O10" s="6">
        <f t="shared" si="0"/>
        <v>88</v>
      </c>
      <c r="P10" s="6">
        <v>36000</v>
      </c>
      <c r="Q10" s="6">
        <v>12000</v>
      </c>
      <c r="R10" s="6">
        <v>72000</v>
      </c>
      <c r="S10" s="6">
        <v>120000</v>
      </c>
      <c r="T10" s="6">
        <v>10000</v>
      </c>
      <c r="U10" s="6">
        <v>0</v>
      </c>
      <c r="V10" s="6">
        <v>140000</v>
      </c>
      <c r="W10" s="6">
        <v>90000</v>
      </c>
      <c r="X10" s="6">
        <v>84000</v>
      </c>
      <c r="Y10" s="6">
        <v>48000</v>
      </c>
      <c r="Z10" s="6">
        <v>264000</v>
      </c>
      <c r="AA10" s="6">
        <v>110000</v>
      </c>
      <c r="AB10" s="6">
        <f t="shared" si="1"/>
        <v>986000</v>
      </c>
    </row>
    <row r="11" spans="1:29" ht="15.6" x14ac:dyDescent="0.3">
      <c r="A11" s="5" t="s">
        <v>18</v>
      </c>
      <c r="B11" s="11" t="s">
        <v>26</v>
      </c>
      <c r="C11" s="6">
        <v>3</v>
      </c>
      <c r="D11" s="6">
        <v>1</v>
      </c>
      <c r="E11" s="6">
        <v>9</v>
      </c>
      <c r="F11" s="6">
        <v>13</v>
      </c>
      <c r="G11" s="6">
        <v>4</v>
      </c>
      <c r="H11" s="6">
        <v>6</v>
      </c>
      <c r="I11" s="6">
        <v>13</v>
      </c>
      <c r="J11" s="6">
        <v>1</v>
      </c>
      <c r="K11" s="6">
        <v>4</v>
      </c>
      <c r="L11" s="6">
        <v>4</v>
      </c>
      <c r="M11" s="6">
        <v>13</v>
      </c>
      <c r="N11" s="6">
        <v>5</v>
      </c>
      <c r="O11" s="6">
        <f t="shared" si="0"/>
        <v>76</v>
      </c>
      <c r="P11" s="6">
        <v>36000</v>
      </c>
      <c r="Q11" s="6">
        <v>12000</v>
      </c>
      <c r="R11" s="6">
        <v>108000</v>
      </c>
      <c r="S11" s="6">
        <v>156000</v>
      </c>
      <c r="T11" s="6">
        <v>40000</v>
      </c>
      <c r="U11" s="6">
        <v>60000</v>
      </c>
      <c r="V11" s="6">
        <v>130000</v>
      </c>
      <c r="W11" s="6">
        <v>10000</v>
      </c>
      <c r="X11" s="6">
        <v>48000</v>
      </c>
      <c r="Y11" s="6">
        <v>48000</v>
      </c>
      <c r="Z11" s="6">
        <v>156000</v>
      </c>
      <c r="AA11" s="6">
        <v>50000</v>
      </c>
      <c r="AB11" s="6">
        <f t="shared" si="1"/>
        <v>854000</v>
      </c>
    </row>
    <row r="12" spans="1:29" ht="15.6" x14ac:dyDescent="0.3">
      <c r="A12" s="5" t="s">
        <v>15</v>
      </c>
      <c r="B12" s="11" t="s">
        <v>27</v>
      </c>
      <c r="C12" s="6">
        <v>4</v>
      </c>
      <c r="D12" s="6">
        <v>2</v>
      </c>
      <c r="E12" s="6">
        <v>11</v>
      </c>
      <c r="F12" s="6">
        <v>7</v>
      </c>
      <c r="G12" s="6">
        <v>3</v>
      </c>
      <c r="H12" s="6">
        <v>2</v>
      </c>
      <c r="I12" s="6">
        <v>9</v>
      </c>
      <c r="J12" s="6">
        <v>3</v>
      </c>
      <c r="K12" s="6">
        <v>5</v>
      </c>
      <c r="L12" s="6">
        <v>3</v>
      </c>
      <c r="M12" s="6">
        <v>10</v>
      </c>
      <c r="N12" s="6">
        <v>9</v>
      </c>
      <c r="O12" s="6">
        <f t="shared" si="0"/>
        <v>68</v>
      </c>
      <c r="P12" s="6">
        <v>48000</v>
      </c>
      <c r="Q12" s="6">
        <v>24000</v>
      </c>
      <c r="R12" s="6">
        <v>132000</v>
      </c>
      <c r="S12" s="6">
        <v>84000</v>
      </c>
      <c r="T12" s="6">
        <v>30000</v>
      </c>
      <c r="U12" s="6">
        <v>20000</v>
      </c>
      <c r="V12" s="6">
        <v>90000</v>
      </c>
      <c r="W12" s="6">
        <v>30000</v>
      </c>
      <c r="X12" s="6">
        <v>60000</v>
      </c>
      <c r="Y12" s="6">
        <v>36000</v>
      </c>
      <c r="Z12" s="6">
        <v>120000</v>
      </c>
      <c r="AA12" s="6">
        <v>90000</v>
      </c>
      <c r="AB12" s="6">
        <f t="shared" si="1"/>
        <v>764000</v>
      </c>
    </row>
    <row r="13" spans="1:29" ht="15.6" x14ac:dyDescent="0.3">
      <c r="A13" s="5" t="s">
        <v>28</v>
      </c>
      <c r="B13" s="11" t="s">
        <v>29</v>
      </c>
      <c r="C13" s="6">
        <v>2</v>
      </c>
      <c r="D13" s="6">
        <v>1</v>
      </c>
      <c r="E13" s="6">
        <v>8</v>
      </c>
      <c r="F13" s="6">
        <v>7</v>
      </c>
      <c r="G13" s="6">
        <v>1</v>
      </c>
      <c r="H13" s="6">
        <v>0</v>
      </c>
      <c r="I13" s="6">
        <v>14</v>
      </c>
      <c r="J13" s="6">
        <v>4</v>
      </c>
      <c r="K13" s="6">
        <v>6</v>
      </c>
      <c r="L13" s="6">
        <v>5</v>
      </c>
      <c r="M13" s="6">
        <v>15</v>
      </c>
      <c r="N13" s="6">
        <v>3</v>
      </c>
      <c r="O13" s="6">
        <f t="shared" si="0"/>
        <v>66</v>
      </c>
      <c r="P13" s="6">
        <v>24000</v>
      </c>
      <c r="Q13" s="6">
        <v>12000</v>
      </c>
      <c r="R13" s="6">
        <v>96000</v>
      </c>
      <c r="S13" s="6">
        <v>84000</v>
      </c>
      <c r="T13" s="6">
        <v>10000</v>
      </c>
      <c r="U13" s="6">
        <v>0</v>
      </c>
      <c r="V13" s="6">
        <v>140000</v>
      </c>
      <c r="W13" s="6">
        <v>40000</v>
      </c>
      <c r="X13" s="6">
        <v>72000</v>
      </c>
      <c r="Y13" s="6">
        <v>60000</v>
      </c>
      <c r="Z13" s="6">
        <v>180000</v>
      </c>
      <c r="AA13" s="6">
        <v>30000</v>
      </c>
      <c r="AB13" s="6">
        <f t="shared" si="1"/>
        <v>748000</v>
      </c>
    </row>
    <row r="14" spans="1:29" ht="15.6" x14ac:dyDescent="0.3">
      <c r="A14" s="5" t="s">
        <v>20</v>
      </c>
      <c r="B14" s="11" t="s">
        <v>30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5</v>
      </c>
      <c r="I14" s="6">
        <v>4</v>
      </c>
      <c r="J14" s="6">
        <v>0</v>
      </c>
      <c r="K14" s="6">
        <v>19</v>
      </c>
      <c r="L14" s="6">
        <v>9</v>
      </c>
      <c r="M14" s="6">
        <v>16</v>
      </c>
      <c r="N14" s="6">
        <v>10</v>
      </c>
      <c r="O14" s="6">
        <f t="shared" si="0"/>
        <v>64</v>
      </c>
      <c r="P14" s="6">
        <v>0</v>
      </c>
      <c r="Q14" s="6">
        <v>12000</v>
      </c>
      <c r="R14" s="6">
        <v>0</v>
      </c>
      <c r="S14" s="6">
        <v>0</v>
      </c>
      <c r="T14" s="6">
        <v>0</v>
      </c>
      <c r="U14" s="6">
        <v>50000</v>
      </c>
      <c r="V14" s="6">
        <v>40000</v>
      </c>
      <c r="W14" s="6">
        <v>0</v>
      </c>
      <c r="X14" s="6">
        <v>228000</v>
      </c>
      <c r="Y14" s="6">
        <v>108000</v>
      </c>
      <c r="Z14" s="6">
        <v>192000</v>
      </c>
      <c r="AA14" s="6">
        <v>100000</v>
      </c>
      <c r="AB14" s="6">
        <f t="shared" si="1"/>
        <v>730000</v>
      </c>
    </row>
    <row r="15" spans="1:29" ht="15.6" x14ac:dyDescent="0.3">
      <c r="A15" s="5" t="s">
        <v>18</v>
      </c>
      <c r="B15" s="11" t="s">
        <v>31</v>
      </c>
      <c r="C15" s="6">
        <v>5</v>
      </c>
      <c r="D15" s="6">
        <v>0</v>
      </c>
      <c r="E15" s="6">
        <v>5</v>
      </c>
      <c r="F15" s="6">
        <v>3</v>
      </c>
      <c r="G15" s="6">
        <v>2</v>
      </c>
      <c r="H15" s="6">
        <v>4</v>
      </c>
      <c r="I15" s="6">
        <v>8</v>
      </c>
      <c r="J15" s="6">
        <v>5</v>
      </c>
      <c r="K15" s="6">
        <v>9</v>
      </c>
      <c r="L15" s="6">
        <v>8</v>
      </c>
      <c r="M15" s="6">
        <v>4</v>
      </c>
      <c r="N15" s="6">
        <v>3</v>
      </c>
      <c r="O15" s="6">
        <f t="shared" si="0"/>
        <v>56</v>
      </c>
      <c r="P15" s="6">
        <v>60000</v>
      </c>
      <c r="Q15" s="6">
        <v>0</v>
      </c>
      <c r="R15" s="6">
        <v>60000</v>
      </c>
      <c r="S15" s="6">
        <v>36000</v>
      </c>
      <c r="T15" s="6">
        <v>20000</v>
      </c>
      <c r="U15" s="6">
        <v>40000</v>
      </c>
      <c r="V15" s="6">
        <v>80000</v>
      </c>
      <c r="W15" s="6">
        <v>50000</v>
      </c>
      <c r="X15" s="6">
        <v>108000</v>
      </c>
      <c r="Y15" s="6">
        <v>96000</v>
      </c>
      <c r="Z15" s="6">
        <v>48000</v>
      </c>
      <c r="AA15" s="6">
        <v>30000</v>
      </c>
      <c r="AB15" s="6">
        <f t="shared" si="1"/>
        <v>628000</v>
      </c>
    </row>
    <row r="16" spans="1:29" ht="15.6" x14ac:dyDescent="0.3">
      <c r="A16" s="5" t="s">
        <v>28</v>
      </c>
      <c r="B16" s="11" t="s">
        <v>32</v>
      </c>
      <c r="C16" s="6">
        <v>2</v>
      </c>
      <c r="D16" s="6">
        <v>2</v>
      </c>
      <c r="E16" s="6">
        <v>0</v>
      </c>
      <c r="F16" s="6">
        <v>2</v>
      </c>
      <c r="G16" s="6">
        <v>1</v>
      </c>
      <c r="H16" s="6">
        <v>2</v>
      </c>
      <c r="I16" s="6">
        <v>5</v>
      </c>
      <c r="J16" s="6">
        <v>2</v>
      </c>
      <c r="K16" s="6">
        <v>3</v>
      </c>
      <c r="L16" s="6">
        <v>7</v>
      </c>
      <c r="M16" s="6">
        <v>7</v>
      </c>
      <c r="N16" s="6">
        <v>6</v>
      </c>
      <c r="O16" s="6">
        <f t="shared" si="0"/>
        <v>39</v>
      </c>
      <c r="P16" s="6">
        <v>24000</v>
      </c>
      <c r="Q16" s="6">
        <v>24000</v>
      </c>
      <c r="R16" s="6">
        <v>0</v>
      </c>
      <c r="S16" s="6">
        <v>24000</v>
      </c>
      <c r="T16" s="6">
        <v>10000</v>
      </c>
      <c r="U16" s="6">
        <v>20000</v>
      </c>
      <c r="V16" s="6">
        <v>50000</v>
      </c>
      <c r="W16" s="6">
        <v>20000</v>
      </c>
      <c r="X16" s="6">
        <v>36000</v>
      </c>
      <c r="Y16" s="6">
        <v>84000</v>
      </c>
      <c r="Z16" s="6">
        <v>84000</v>
      </c>
      <c r="AA16" s="6">
        <v>60000</v>
      </c>
      <c r="AB16" s="6">
        <f t="shared" si="1"/>
        <v>436000</v>
      </c>
    </row>
    <row r="17" spans="1:28" ht="15.6" x14ac:dyDescent="0.3">
      <c r="A17" s="5" t="s">
        <v>20</v>
      </c>
      <c r="B17" s="11" t="s">
        <v>33</v>
      </c>
      <c r="C17" s="6">
        <v>7</v>
      </c>
      <c r="D17" s="6">
        <v>2</v>
      </c>
      <c r="E17" s="6">
        <v>2</v>
      </c>
      <c r="F17" s="6">
        <v>9</v>
      </c>
      <c r="G17" s="6">
        <v>0</v>
      </c>
      <c r="H17" s="6">
        <v>1</v>
      </c>
      <c r="I17" s="6">
        <v>2</v>
      </c>
      <c r="J17" s="6">
        <v>0</v>
      </c>
      <c r="K17" s="6">
        <v>8</v>
      </c>
      <c r="L17" s="6">
        <v>2</v>
      </c>
      <c r="M17" s="6">
        <v>4</v>
      </c>
      <c r="N17" s="6">
        <v>4</v>
      </c>
      <c r="O17" s="6">
        <f t="shared" si="0"/>
        <v>41</v>
      </c>
      <c r="P17" s="6">
        <v>84000</v>
      </c>
      <c r="Q17" s="6">
        <v>24000</v>
      </c>
      <c r="R17" s="6">
        <v>24000</v>
      </c>
      <c r="S17" s="6">
        <v>108000</v>
      </c>
      <c r="T17" s="6">
        <v>0</v>
      </c>
      <c r="U17" s="6">
        <v>10000</v>
      </c>
      <c r="V17" s="6">
        <v>20000</v>
      </c>
      <c r="W17" s="6">
        <v>0</v>
      </c>
      <c r="X17" s="6">
        <v>96000</v>
      </c>
      <c r="Y17" s="6">
        <v>24000</v>
      </c>
      <c r="Z17" s="6">
        <v>48000</v>
      </c>
      <c r="AA17" s="6">
        <v>40000</v>
      </c>
      <c r="AB17" s="6">
        <f t="shared" si="1"/>
        <v>478000</v>
      </c>
    </row>
    <row r="18" spans="1:28" ht="15.6" x14ac:dyDescent="0.3">
      <c r="A18" s="5" t="s">
        <v>28</v>
      </c>
      <c r="B18" s="11" t="s">
        <v>34</v>
      </c>
      <c r="C18" s="6">
        <v>0</v>
      </c>
      <c r="D18" s="6">
        <v>3</v>
      </c>
      <c r="E18" s="6">
        <v>1</v>
      </c>
      <c r="F18" s="6">
        <v>1</v>
      </c>
      <c r="G18" s="6">
        <v>0</v>
      </c>
      <c r="H18" s="6">
        <v>5</v>
      </c>
      <c r="I18" s="6">
        <v>7</v>
      </c>
      <c r="J18" s="6">
        <v>0</v>
      </c>
      <c r="K18" s="6">
        <v>5</v>
      </c>
      <c r="L18" s="6">
        <v>0</v>
      </c>
      <c r="M18" s="6">
        <v>9</v>
      </c>
      <c r="N18" s="6">
        <v>1</v>
      </c>
      <c r="O18" s="6">
        <f t="shared" si="0"/>
        <v>32</v>
      </c>
      <c r="P18" s="6">
        <v>0</v>
      </c>
      <c r="Q18" s="6">
        <v>36000</v>
      </c>
      <c r="R18" s="6">
        <v>12000</v>
      </c>
      <c r="S18" s="6">
        <v>12000</v>
      </c>
      <c r="T18" s="6">
        <v>0</v>
      </c>
      <c r="U18" s="6">
        <v>50000</v>
      </c>
      <c r="V18" s="6">
        <v>70000</v>
      </c>
      <c r="W18" s="6">
        <v>0</v>
      </c>
      <c r="X18" s="6">
        <v>60000</v>
      </c>
      <c r="Y18" s="6">
        <v>0</v>
      </c>
      <c r="Z18" s="6">
        <v>108000</v>
      </c>
      <c r="AA18" s="6">
        <v>10000</v>
      </c>
      <c r="AB18" s="6">
        <f t="shared" si="1"/>
        <v>358000</v>
      </c>
    </row>
    <row r="19" spans="1:28" ht="15.6" x14ac:dyDescent="0.3">
      <c r="A19" s="5" t="s">
        <v>18</v>
      </c>
      <c r="B19" s="11" t="s">
        <v>35</v>
      </c>
      <c r="C19" s="6">
        <v>3</v>
      </c>
      <c r="D19" s="6">
        <v>1</v>
      </c>
      <c r="E19" s="6">
        <v>6</v>
      </c>
      <c r="F19" s="6">
        <v>0</v>
      </c>
      <c r="G19" s="6">
        <v>1</v>
      </c>
      <c r="H19" s="6">
        <v>0</v>
      </c>
      <c r="I19" s="6">
        <v>1</v>
      </c>
      <c r="J19" s="6">
        <v>1</v>
      </c>
      <c r="K19" s="6">
        <v>5</v>
      </c>
      <c r="L19" s="6">
        <v>15</v>
      </c>
      <c r="M19" s="6">
        <v>4</v>
      </c>
      <c r="N19" s="6">
        <v>1</v>
      </c>
      <c r="O19" s="6">
        <f t="shared" si="0"/>
        <v>38</v>
      </c>
      <c r="P19" s="6">
        <v>36000</v>
      </c>
      <c r="Q19" s="6">
        <v>12000</v>
      </c>
      <c r="R19" s="6">
        <v>72000</v>
      </c>
      <c r="S19" s="6">
        <v>0</v>
      </c>
      <c r="T19" s="6">
        <v>10000</v>
      </c>
      <c r="U19" s="6">
        <v>0</v>
      </c>
      <c r="V19" s="6">
        <v>10000</v>
      </c>
      <c r="W19" s="6">
        <v>10000</v>
      </c>
      <c r="X19" s="6">
        <v>60000</v>
      </c>
      <c r="Y19" s="6">
        <v>180000</v>
      </c>
      <c r="Z19" s="6">
        <v>48000</v>
      </c>
      <c r="AA19" s="6">
        <v>10000</v>
      </c>
      <c r="AB19" s="6">
        <f t="shared" si="1"/>
        <v>448000</v>
      </c>
    </row>
    <row r="20" spans="1:28" ht="15.6" x14ac:dyDescent="0.3">
      <c r="A20" s="5" t="s">
        <v>28</v>
      </c>
      <c r="B20" s="11" t="s">
        <v>36</v>
      </c>
      <c r="C20" s="6">
        <v>5</v>
      </c>
      <c r="D20" s="6">
        <v>0</v>
      </c>
      <c r="E20" s="6">
        <v>3</v>
      </c>
      <c r="F20" s="6">
        <v>1</v>
      </c>
      <c r="G20" s="6">
        <v>1</v>
      </c>
      <c r="H20" s="6">
        <v>8</v>
      </c>
      <c r="I20" s="6">
        <v>8</v>
      </c>
      <c r="J20" s="6">
        <v>2</v>
      </c>
      <c r="K20" s="6">
        <v>3</v>
      </c>
      <c r="L20" s="6">
        <v>2</v>
      </c>
      <c r="M20" s="6">
        <v>2</v>
      </c>
      <c r="N20" s="6">
        <v>3</v>
      </c>
      <c r="O20" s="6">
        <f t="shared" si="0"/>
        <v>38</v>
      </c>
      <c r="P20" s="6">
        <v>60000</v>
      </c>
      <c r="Q20" s="6">
        <v>0</v>
      </c>
      <c r="R20" s="6">
        <v>36000</v>
      </c>
      <c r="S20" s="6">
        <v>12000</v>
      </c>
      <c r="T20" s="6">
        <v>10000</v>
      </c>
      <c r="U20" s="6">
        <v>80000</v>
      </c>
      <c r="V20" s="6">
        <v>80000</v>
      </c>
      <c r="W20" s="6">
        <v>20000</v>
      </c>
      <c r="X20" s="6">
        <v>36000</v>
      </c>
      <c r="Y20" s="6">
        <v>24000</v>
      </c>
      <c r="Z20" s="6">
        <v>24000</v>
      </c>
      <c r="AA20" s="6">
        <v>30000</v>
      </c>
      <c r="AB20" s="6">
        <f t="shared" si="1"/>
        <v>412000</v>
      </c>
    </row>
    <row r="21" spans="1:28" ht="15.6" x14ac:dyDescent="0.3">
      <c r="A21" s="5" t="s">
        <v>15</v>
      </c>
      <c r="B21" s="11" t="s">
        <v>37</v>
      </c>
      <c r="C21" s="6">
        <v>9</v>
      </c>
      <c r="D21" s="6">
        <v>0</v>
      </c>
      <c r="E21" s="6">
        <v>7</v>
      </c>
      <c r="F21" s="6">
        <v>5</v>
      </c>
      <c r="G21" s="6">
        <v>0</v>
      </c>
      <c r="H21" s="6">
        <v>1</v>
      </c>
      <c r="I21" s="6">
        <v>4</v>
      </c>
      <c r="J21" s="6">
        <v>1</v>
      </c>
      <c r="K21" s="6">
        <v>1</v>
      </c>
      <c r="L21" s="6">
        <v>3</v>
      </c>
      <c r="M21" s="6">
        <v>5</v>
      </c>
      <c r="N21" s="6">
        <v>0</v>
      </c>
      <c r="O21" s="6">
        <f t="shared" si="0"/>
        <v>36</v>
      </c>
      <c r="P21" s="6">
        <v>108000</v>
      </c>
      <c r="Q21" s="6">
        <v>0</v>
      </c>
      <c r="R21" s="6">
        <v>84000</v>
      </c>
      <c r="S21" s="6">
        <v>60000</v>
      </c>
      <c r="T21" s="6">
        <v>0</v>
      </c>
      <c r="U21" s="6">
        <v>10000</v>
      </c>
      <c r="V21" s="6">
        <v>40000</v>
      </c>
      <c r="W21" s="6">
        <v>10000</v>
      </c>
      <c r="X21" s="6">
        <v>12000</v>
      </c>
      <c r="Y21" s="6">
        <v>36000</v>
      </c>
      <c r="Z21" s="6">
        <v>60000</v>
      </c>
      <c r="AA21" s="6">
        <v>0</v>
      </c>
      <c r="AB21" s="6">
        <f t="shared" si="1"/>
        <v>420000</v>
      </c>
    </row>
    <row r="22" spans="1:28" ht="15.6" x14ac:dyDescent="0.3">
      <c r="A22" s="5" t="s">
        <v>18</v>
      </c>
      <c r="B22" s="11" t="s">
        <v>38</v>
      </c>
      <c r="C22" s="6">
        <v>5</v>
      </c>
      <c r="D22" s="6">
        <v>6</v>
      </c>
      <c r="E22" s="6">
        <v>2</v>
      </c>
      <c r="F22" s="6">
        <v>1</v>
      </c>
      <c r="G22" s="6">
        <v>1</v>
      </c>
      <c r="H22" s="6">
        <v>1</v>
      </c>
      <c r="I22" s="6">
        <v>8</v>
      </c>
      <c r="J22" s="6">
        <v>2</v>
      </c>
      <c r="K22" s="6">
        <v>2</v>
      </c>
      <c r="L22" s="6">
        <v>5</v>
      </c>
      <c r="M22" s="6">
        <v>4</v>
      </c>
      <c r="N22" s="6">
        <v>5</v>
      </c>
      <c r="O22" s="6">
        <f t="shared" si="0"/>
        <v>42</v>
      </c>
      <c r="P22" s="6">
        <v>60000</v>
      </c>
      <c r="Q22" s="6">
        <v>72000</v>
      </c>
      <c r="R22" s="6">
        <v>24000</v>
      </c>
      <c r="S22" s="6">
        <v>12000</v>
      </c>
      <c r="T22" s="6">
        <v>10000</v>
      </c>
      <c r="U22" s="6">
        <v>10000</v>
      </c>
      <c r="V22" s="6">
        <v>80000</v>
      </c>
      <c r="W22" s="6">
        <v>20000</v>
      </c>
      <c r="X22" s="6">
        <v>24000</v>
      </c>
      <c r="Y22" s="6">
        <v>60000</v>
      </c>
      <c r="Z22" s="6">
        <v>48000</v>
      </c>
      <c r="AA22" s="6">
        <v>50000</v>
      </c>
      <c r="AB22" s="6">
        <f t="shared" si="1"/>
        <v>470000</v>
      </c>
    </row>
    <row r="23" spans="1:28" ht="15.6" x14ac:dyDescent="0.3">
      <c r="A23" s="5" t="s">
        <v>28</v>
      </c>
      <c r="B23" s="11" t="s">
        <v>39</v>
      </c>
      <c r="C23" s="6">
        <v>1</v>
      </c>
      <c r="D23" s="6">
        <v>0</v>
      </c>
      <c r="E23" s="6">
        <v>0</v>
      </c>
      <c r="F23" s="6">
        <v>2</v>
      </c>
      <c r="G23" s="6">
        <v>1</v>
      </c>
      <c r="H23" s="6">
        <v>2</v>
      </c>
      <c r="I23" s="6">
        <v>1</v>
      </c>
      <c r="J23" s="6">
        <v>5</v>
      </c>
      <c r="K23" s="6">
        <v>2</v>
      </c>
      <c r="L23" s="6">
        <v>2</v>
      </c>
      <c r="M23" s="6">
        <v>8</v>
      </c>
      <c r="N23" s="6">
        <v>3</v>
      </c>
      <c r="O23" s="6">
        <f t="shared" si="0"/>
        <v>27</v>
      </c>
      <c r="P23" s="6">
        <v>12000</v>
      </c>
      <c r="Q23" s="6">
        <v>0</v>
      </c>
      <c r="R23" s="6">
        <v>0</v>
      </c>
      <c r="S23" s="6">
        <v>24000</v>
      </c>
      <c r="T23" s="6">
        <v>10000</v>
      </c>
      <c r="U23" s="6">
        <v>20000</v>
      </c>
      <c r="V23" s="6">
        <v>10000</v>
      </c>
      <c r="W23" s="6">
        <v>50000</v>
      </c>
      <c r="X23" s="6">
        <v>24000</v>
      </c>
      <c r="Y23" s="6">
        <v>24000</v>
      </c>
      <c r="Z23" s="6">
        <v>96000</v>
      </c>
      <c r="AA23" s="6">
        <v>30000</v>
      </c>
      <c r="AB23" s="6">
        <f t="shared" si="1"/>
        <v>300000</v>
      </c>
    </row>
    <row r="24" spans="1:28" ht="15.6" x14ac:dyDescent="0.3">
      <c r="A24" s="5" t="s">
        <v>15</v>
      </c>
      <c r="B24" s="11" t="s">
        <v>40</v>
      </c>
      <c r="C24" s="6">
        <v>0</v>
      </c>
      <c r="D24" s="6">
        <v>0</v>
      </c>
      <c r="E24" s="6">
        <v>1</v>
      </c>
      <c r="F24" s="6">
        <v>2</v>
      </c>
      <c r="G24" s="6">
        <v>1</v>
      </c>
      <c r="H24" s="6">
        <v>2</v>
      </c>
      <c r="I24" s="6">
        <v>5</v>
      </c>
      <c r="J24" s="6">
        <v>2</v>
      </c>
      <c r="K24" s="6">
        <v>6</v>
      </c>
      <c r="L24" s="6">
        <v>5</v>
      </c>
      <c r="M24" s="6">
        <v>4</v>
      </c>
      <c r="N24" s="6">
        <v>5</v>
      </c>
      <c r="O24" s="6">
        <f t="shared" si="0"/>
        <v>33</v>
      </c>
      <c r="P24" s="6">
        <v>0</v>
      </c>
      <c r="Q24" s="6">
        <v>0</v>
      </c>
      <c r="R24" s="6">
        <v>12000</v>
      </c>
      <c r="S24" s="6">
        <v>24000</v>
      </c>
      <c r="T24" s="6">
        <v>10000</v>
      </c>
      <c r="U24" s="6">
        <v>20000</v>
      </c>
      <c r="V24" s="6">
        <v>50000</v>
      </c>
      <c r="W24" s="6">
        <v>20000</v>
      </c>
      <c r="X24" s="6">
        <v>72000</v>
      </c>
      <c r="Y24" s="6">
        <v>60000</v>
      </c>
      <c r="Z24" s="6">
        <v>48000</v>
      </c>
      <c r="AA24" s="6">
        <v>50000</v>
      </c>
      <c r="AB24" s="6">
        <f t="shared" si="1"/>
        <v>366000</v>
      </c>
    </row>
    <row r="25" spans="1:28" ht="15.6" x14ac:dyDescent="0.3">
      <c r="A25" s="5" t="s">
        <v>18</v>
      </c>
      <c r="B25" s="11" t="s">
        <v>41</v>
      </c>
      <c r="C25" s="6">
        <v>0</v>
      </c>
      <c r="D25" s="6">
        <v>0</v>
      </c>
      <c r="E25" s="6">
        <v>0</v>
      </c>
      <c r="F25" s="6">
        <v>0</v>
      </c>
      <c r="G25" s="6">
        <v>1</v>
      </c>
      <c r="H25" s="6">
        <v>4</v>
      </c>
      <c r="I25" s="6">
        <v>2</v>
      </c>
      <c r="J25" s="6">
        <v>4</v>
      </c>
      <c r="K25" s="6">
        <v>3</v>
      </c>
      <c r="L25" s="6">
        <v>0</v>
      </c>
      <c r="M25" s="6">
        <v>2</v>
      </c>
      <c r="N25" s="6">
        <v>0</v>
      </c>
      <c r="O25" s="6">
        <f t="shared" si="0"/>
        <v>16</v>
      </c>
      <c r="P25" s="6">
        <v>0</v>
      </c>
      <c r="Q25" s="6">
        <v>0</v>
      </c>
      <c r="R25" s="6">
        <v>0</v>
      </c>
      <c r="S25" s="6">
        <v>0</v>
      </c>
      <c r="T25" s="6">
        <v>10000</v>
      </c>
      <c r="U25" s="6">
        <v>40000</v>
      </c>
      <c r="V25" s="6">
        <v>20000</v>
      </c>
      <c r="W25" s="6">
        <v>40000</v>
      </c>
      <c r="X25" s="6">
        <v>36000</v>
      </c>
      <c r="Y25" s="6">
        <v>0</v>
      </c>
      <c r="Z25" s="6">
        <v>24000</v>
      </c>
      <c r="AA25" s="6">
        <v>0</v>
      </c>
      <c r="AB25" s="6">
        <f t="shared" si="1"/>
        <v>170000</v>
      </c>
    </row>
    <row r="26" spans="1:28" ht="15.6" x14ac:dyDescent="0.35">
      <c r="A26" s="25" t="s">
        <v>14</v>
      </c>
      <c r="B26" s="25"/>
      <c r="C26" s="10">
        <f t="shared" ref="C26:AB26" si="2">SUM(C4:C25)</f>
        <v>132</v>
      </c>
      <c r="D26" s="10">
        <f t="shared" si="2"/>
        <v>72</v>
      </c>
      <c r="E26" s="10">
        <f t="shared" si="2"/>
        <v>181</v>
      </c>
      <c r="F26" s="10">
        <f t="shared" si="2"/>
        <v>166</v>
      </c>
      <c r="G26" s="10">
        <f t="shared" si="2"/>
        <v>104</v>
      </c>
      <c r="H26" s="10">
        <f t="shared" si="2"/>
        <v>132</v>
      </c>
      <c r="I26" s="10">
        <f t="shared" si="2"/>
        <v>234</v>
      </c>
      <c r="J26" s="10">
        <f t="shared" si="2"/>
        <v>85</v>
      </c>
      <c r="K26" s="10">
        <f t="shared" si="2"/>
        <v>173</v>
      </c>
      <c r="L26" s="10">
        <f t="shared" si="2"/>
        <v>163</v>
      </c>
      <c r="M26" s="10">
        <f t="shared" si="2"/>
        <v>263</v>
      </c>
      <c r="N26" s="10">
        <f t="shared" si="2"/>
        <v>158</v>
      </c>
      <c r="O26" s="10">
        <f t="shared" si="2"/>
        <v>1863</v>
      </c>
      <c r="P26" s="10">
        <f t="shared" si="2"/>
        <v>1584000</v>
      </c>
      <c r="Q26" s="10">
        <f t="shared" si="2"/>
        <v>864000</v>
      </c>
      <c r="R26" s="10">
        <f t="shared" si="2"/>
        <v>2172000</v>
      </c>
      <c r="S26" s="10">
        <f t="shared" si="2"/>
        <v>1992000</v>
      </c>
      <c r="T26" s="10">
        <f t="shared" si="2"/>
        <v>1040000</v>
      </c>
      <c r="U26" s="10">
        <f t="shared" si="2"/>
        <v>1320000</v>
      </c>
      <c r="V26" s="10">
        <f t="shared" si="2"/>
        <v>2340000</v>
      </c>
      <c r="W26" s="10">
        <f t="shared" si="2"/>
        <v>850000</v>
      </c>
      <c r="X26" s="10">
        <f t="shared" si="2"/>
        <v>2076000</v>
      </c>
      <c r="Y26" s="10">
        <f t="shared" si="2"/>
        <v>1956000</v>
      </c>
      <c r="Z26" s="10">
        <f t="shared" si="2"/>
        <v>3156000</v>
      </c>
      <c r="AA26" s="10">
        <f t="shared" si="2"/>
        <v>1580000</v>
      </c>
      <c r="AB26" s="10">
        <f t="shared" si="2"/>
        <v>20930000</v>
      </c>
    </row>
  </sheetData>
  <mergeCells count="6">
    <mergeCell ref="A26:B26"/>
    <mergeCell ref="C1:O1"/>
    <mergeCell ref="P1:AB1"/>
    <mergeCell ref="A2:B2"/>
    <mergeCell ref="C2:O2"/>
    <mergeCell ref="P2:AB2"/>
  </mergeCells>
  <conditionalFormatting sqref="B1:B1048576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7"/>
  <sheetViews>
    <sheetView topLeftCell="A4" zoomScaleNormal="100" workbookViewId="0">
      <selection activeCell="Y21" sqref="A1:AB27"/>
    </sheetView>
  </sheetViews>
  <sheetFormatPr defaultColWidth="9" defaultRowHeight="14.4" x14ac:dyDescent="0.3"/>
  <cols>
    <col min="1" max="1" width="10" style="1" customWidth="1"/>
    <col min="2" max="2" width="15.33203125" style="1" customWidth="1"/>
    <col min="3" max="3" width="13.21875" customWidth="1"/>
    <col min="4" max="4" width="13.33203125" customWidth="1"/>
    <col min="5" max="5" width="10.21875" customWidth="1"/>
    <col min="6" max="6" width="9.77734375" customWidth="1"/>
    <col min="7" max="7" width="10.33203125" customWidth="1"/>
    <col min="8" max="8" width="9.6640625" customWidth="1"/>
    <col min="10" max="10" width="10.33203125" customWidth="1"/>
    <col min="11" max="11" width="9.77734375" customWidth="1"/>
    <col min="12" max="12" width="9.44140625" customWidth="1"/>
    <col min="13" max="13" width="10.21875" customWidth="1"/>
    <col min="14" max="14" width="9.77734375" customWidth="1"/>
    <col min="15" max="15" width="10.77734375" customWidth="1"/>
    <col min="16" max="16" width="13.21875" customWidth="1"/>
    <col min="17" max="17" width="13.33203125" customWidth="1"/>
    <col min="18" max="27" width="11.33203125" bestFit="1" customWidth="1"/>
    <col min="28" max="28" width="12.44140625" bestFit="1" customWidth="1"/>
  </cols>
  <sheetData>
    <row r="1" spans="1:29" ht="18" x14ac:dyDescent="0.3">
      <c r="A1" s="5"/>
      <c r="B1" s="5"/>
      <c r="C1" s="26" t="s">
        <v>50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 t="s">
        <v>50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9" ht="18" x14ac:dyDescent="0.3">
      <c r="A2" s="28"/>
      <c r="B2" s="28"/>
      <c r="C2" s="26" t="s">
        <v>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 t="s">
        <v>43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9" ht="19.2" x14ac:dyDescent="0.3">
      <c r="A3" s="2" t="s">
        <v>0</v>
      </c>
      <c r="B3" s="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2" t="s">
        <v>2</v>
      </c>
      <c r="Q3" s="12" t="s">
        <v>3</v>
      </c>
      <c r="R3" s="12" t="s">
        <v>4</v>
      </c>
      <c r="S3" s="12" t="s">
        <v>5</v>
      </c>
      <c r="T3" s="12" t="s">
        <v>6</v>
      </c>
      <c r="U3" s="12" t="s">
        <v>7</v>
      </c>
      <c r="V3" s="12" t="s">
        <v>8</v>
      </c>
      <c r="W3" s="12" t="s">
        <v>9</v>
      </c>
      <c r="X3" s="12" t="s">
        <v>10</v>
      </c>
      <c r="Y3" s="12" t="s">
        <v>11</v>
      </c>
      <c r="Z3" s="12" t="s">
        <v>12</v>
      </c>
      <c r="AA3" s="12" t="s">
        <v>13</v>
      </c>
      <c r="AB3" s="12" t="s">
        <v>14</v>
      </c>
      <c r="AC3" s="4"/>
    </row>
    <row r="4" spans="1:29" ht="15.6" x14ac:dyDescent="0.3">
      <c r="A4" s="5" t="s">
        <v>15</v>
      </c>
      <c r="B4" s="11" t="s">
        <v>16</v>
      </c>
      <c r="C4" s="6">
        <v>13</v>
      </c>
      <c r="D4" s="6">
        <v>34</v>
      </c>
      <c r="E4" s="6">
        <v>53</v>
      </c>
      <c r="F4" s="6">
        <v>47</v>
      </c>
      <c r="G4" s="6">
        <v>32</v>
      </c>
      <c r="H4" s="6">
        <v>41</v>
      </c>
      <c r="I4" s="6">
        <v>16</v>
      </c>
      <c r="J4" s="6">
        <v>18</v>
      </c>
      <c r="K4" s="6">
        <v>40</v>
      </c>
      <c r="L4" s="6">
        <v>25</v>
      </c>
      <c r="M4" s="6">
        <v>40</v>
      </c>
      <c r="N4" s="6">
        <v>28</v>
      </c>
      <c r="O4" s="6">
        <f t="shared" ref="O4:O26" si="0">SUM(C4:N4)</f>
        <v>387</v>
      </c>
      <c r="P4" s="6">
        <v>156000</v>
      </c>
      <c r="Q4" s="6">
        <v>408000</v>
      </c>
      <c r="R4" s="6">
        <v>636000</v>
      </c>
      <c r="S4" s="6">
        <v>564000</v>
      </c>
      <c r="T4" s="6">
        <v>320000</v>
      </c>
      <c r="U4" s="6">
        <v>410000</v>
      </c>
      <c r="V4" s="6">
        <v>160000</v>
      </c>
      <c r="W4" s="6">
        <v>180000</v>
      </c>
      <c r="X4" s="6">
        <v>480000</v>
      </c>
      <c r="Y4" s="6">
        <v>300000</v>
      </c>
      <c r="Z4" s="6">
        <v>480000</v>
      </c>
      <c r="AA4" s="6">
        <v>280000</v>
      </c>
      <c r="AB4" s="6">
        <f t="shared" ref="AB4:AB26" si="1">SUM(P4:AA4)</f>
        <v>4374000</v>
      </c>
    </row>
    <row r="5" spans="1:29" ht="15.6" x14ac:dyDescent="0.3">
      <c r="A5" s="5" t="s">
        <v>18</v>
      </c>
      <c r="B5" s="11" t="s">
        <v>19</v>
      </c>
      <c r="C5" s="6">
        <v>9</v>
      </c>
      <c r="D5" s="6">
        <v>5</v>
      </c>
      <c r="E5" s="6">
        <v>26</v>
      </c>
      <c r="F5" s="6">
        <v>25</v>
      </c>
      <c r="G5" s="6">
        <v>24</v>
      </c>
      <c r="H5" s="6">
        <v>15</v>
      </c>
      <c r="I5" s="6">
        <v>33</v>
      </c>
      <c r="J5" s="6">
        <v>11</v>
      </c>
      <c r="K5" s="6">
        <v>10</v>
      </c>
      <c r="L5" s="6">
        <v>17</v>
      </c>
      <c r="M5" s="6">
        <v>27</v>
      </c>
      <c r="N5" s="6">
        <v>27</v>
      </c>
      <c r="O5" s="6">
        <f t="shared" si="0"/>
        <v>229</v>
      </c>
      <c r="P5" s="6">
        <v>108000</v>
      </c>
      <c r="Q5" s="6">
        <v>60000</v>
      </c>
      <c r="R5" s="6">
        <v>312000</v>
      </c>
      <c r="S5" s="6">
        <v>300000</v>
      </c>
      <c r="T5" s="6">
        <v>240000</v>
      </c>
      <c r="U5" s="6">
        <v>150000</v>
      </c>
      <c r="V5" s="6">
        <v>330000</v>
      </c>
      <c r="W5" s="6">
        <v>110000</v>
      </c>
      <c r="X5" s="6">
        <v>120000</v>
      </c>
      <c r="Y5" s="6">
        <v>204000</v>
      </c>
      <c r="Z5" s="6">
        <v>324000</v>
      </c>
      <c r="AA5" s="6">
        <v>270000</v>
      </c>
      <c r="AB5" s="6">
        <f t="shared" si="1"/>
        <v>2528000</v>
      </c>
    </row>
    <row r="6" spans="1:29" ht="15.6" x14ac:dyDescent="0.3">
      <c r="A6" s="5" t="s">
        <v>20</v>
      </c>
      <c r="B6" s="11" t="s">
        <v>21</v>
      </c>
      <c r="C6" s="6">
        <v>12</v>
      </c>
      <c r="D6" s="6">
        <v>11</v>
      </c>
      <c r="E6" s="6">
        <v>21</v>
      </c>
      <c r="F6" s="6">
        <v>17</v>
      </c>
      <c r="G6" s="6">
        <v>25</v>
      </c>
      <c r="H6" s="6">
        <v>10</v>
      </c>
      <c r="I6" s="6">
        <v>38</v>
      </c>
      <c r="J6" s="6">
        <v>10</v>
      </c>
      <c r="K6" s="6">
        <v>9</v>
      </c>
      <c r="L6" s="6">
        <v>15</v>
      </c>
      <c r="M6" s="6">
        <v>14</v>
      </c>
      <c r="N6" s="6">
        <v>16</v>
      </c>
      <c r="O6" s="6">
        <f t="shared" si="0"/>
        <v>198</v>
      </c>
      <c r="P6" s="6">
        <v>144000</v>
      </c>
      <c r="Q6" s="6">
        <v>132000</v>
      </c>
      <c r="R6" s="6">
        <v>252000</v>
      </c>
      <c r="S6" s="6">
        <v>204000</v>
      </c>
      <c r="T6" s="6">
        <v>250000</v>
      </c>
      <c r="U6" s="6">
        <v>100000</v>
      </c>
      <c r="V6" s="6">
        <v>380000</v>
      </c>
      <c r="W6" s="6">
        <v>100000</v>
      </c>
      <c r="X6" s="6">
        <v>108000</v>
      </c>
      <c r="Y6" s="6">
        <v>180000</v>
      </c>
      <c r="Z6" s="6">
        <v>168000</v>
      </c>
      <c r="AA6" s="6">
        <v>160000</v>
      </c>
      <c r="AB6" s="6">
        <f t="shared" si="1"/>
        <v>2178000</v>
      </c>
    </row>
    <row r="7" spans="1:29" ht="15.6" x14ac:dyDescent="0.3">
      <c r="A7" s="5" t="s">
        <v>18</v>
      </c>
      <c r="B7" s="11" t="s">
        <v>22</v>
      </c>
      <c r="C7" s="6">
        <v>45</v>
      </c>
      <c r="D7" s="6">
        <v>11</v>
      </c>
      <c r="E7" s="6">
        <v>10</v>
      </c>
      <c r="F7" s="6">
        <v>1</v>
      </c>
      <c r="G7" s="6">
        <v>8</v>
      </c>
      <c r="H7" s="6">
        <v>12</v>
      </c>
      <c r="I7" s="6">
        <v>32</v>
      </c>
      <c r="J7" s="6">
        <v>13</v>
      </c>
      <c r="K7" s="6">
        <v>18</v>
      </c>
      <c r="L7" s="6">
        <v>20</v>
      </c>
      <c r="M7" s="6">
        <v>30</v>
      </c>
      <c r="N7" s="6">
        <v>18</v>
      </c>
      <c r="O7" s="6">
        <f t="shared" si="0"/>
        <v>218</v>
      </c>
      <c r="P7" s="6">
        <v>540000</v>
      </c>
      <c r="Q7" s="6">
        <v>132000</v>
      </c>
      <c r="R7" s="6">
        <v>120000</v>
      </c>
      <c r="S7" s="6">
        <v>12000</v>
      </c>
      <c r="T7" s="6">
        <v>80000</v>
      </c>
      <c r="U7" s="6">
        <v>120000</v>
      </c>
      <c r="V7" s="6">
        <v>320000</v>
      </c>
      <c r="W7" s="6">
        <v>130000</v>
      </c>
      <c r="X7" s="6">
        <v>216000</v>
      </c>
      <c r="Y7" s="6">
        <v>240000</v>
      </c>
      <c r="Z7" s="6">
        <v>360000</v>
      </c>
      <c r="AA7" s="6">
        <v>180000</v>
      </c>
      <c r="AB7" s="6">
        <f t="shared" si="1"/>
        <v>2450000</v>
      </c>
    </row>
    <row r="8" spans="1:29" ht="15.6" x14ac:dyDescent="0.3">
      <c r="A8" s="5" t="s">
        <v>15</v>
      </c>
      <c r="B8" s="11" t="s">
        <v>23</v>
      </c>
      <c r="C8" s="6">
        <v>7</v>
      </c>
      <c r="D8" s="6">
        <v>4</v>
      </c>
      <c r="E8" s="6">
        <v>9</v>
      </c>
      <c r="F8" s="6">
        <v>11</v>
      </c>
      <c r="G8" s="6">
        <v>9</v>
      </c>
      <c r="H8" s="6">
        <v>11</v>
      </c>
      <c r="I8" s="6">
        <v>21</v>
      </c>
      <c r="J8" s="6">
        <v>6</v>
      </c>
      <c r="K8" s="6">
        <v>9</v>
      </c>
      <c r="L8" s="6">
        <v>9</v>
      </c>
      <c r="M8" s="6">
        <v>27</v>
      </c>
      <c r="N8" s="6">
        <v>16</v>
      </c>
      <c r="O8" s="6">
        <f t="shared" si="0"/>
        <v>139</v>
      </c>
      <c r="P8" s="6">
        <v>84000</v>
      </c>
      <c r="Q8" s="6">
        <v>48000</v>
      </c>
      <c r="R8" s="6">
        <v>108000</v>
      </c>
      <c r="S8" s="6">
        <v>132000</v>
      </c>
      <c r="T8" s="6">
        <v>90000</v>
      </c>
      <c r="U8" s="6">
        <v>110000</v>
      </c>
      <c r="V8" s="6">
        <v>210000</v>
      </c>
      <c r="W8" s="6">
        <v>60000</v>
      </c>
      <c r="X8" s="6">
        <v>108000</v>
      </c>
      <c r="Y8" s="6">
        <v>108000</v>
      </c>
      <c r="Z8" s="6">
        <v>324000</v>
      </c>
      <c r="AA8" s="6">
        <v>160000</v>
      </c>
      <c r="AB8" s="6">
        <f t="shared" si="1"/>
        <v>1542000</v>
      </c>
    </row>
    <row r="9" spans="1:29" ht="15.6" x14ac:dyDescent="0.3">
      <c r="A9" s="5" t="s">
        <v>18</v>
      </c>
      <c r="B9" s="11" t="s">
        <v>24</v>
      </c>
      <c r="C9" s="6">
        <v>9</v>
      </c>
      <c r="D9" s="6">
        <v>5</v>
      </c>
      <c r="E9" s="6">
        <v>19</v>
      </c>
      <c r="F9" s="6">
        <v>13</v>
      </c>
      <c r="G9" s="6">
        <v>18</v>
      </c>
      <c r="H9" s="6">
        <v>6</v>
      </c>
      <c r="I9" s="6">
        <v>19</v>
      </c>
      <c r="J9" s="6">
        <v>4</v>
      </c>
      <c r="K9" s="6">
        <v>5</v>
      </c>
      <c r="L9" s="6">
        <v>9</v>
      </c>
      <c r="M9" s="6">
        <v>8</v>
      </c>
      <c r="N9" s="6">
        <v>8</v>
      </c>
      <c r="O9" s="6">
        <f t="shared" si="0"/>
        <v>123</v>
      </c>
      <c r="P9" s="6">
        <v>108000</v>
      </c>
      <c r="Q9" s="6">
        <v>60000</v>
      </c>
      <c r="R9" s="6">
        <v>228000</v>
      </c>
      <c r="S9" s="6">
        <v>156000</v>
      </c>
      <c r="T9" s="6">
        <v>180000</v>
      </c>
      <c r="U9" s="6">
        <v>60000</v>
      </c>
      <c r="V9" s="6">
        <v>190000</v>
      </c>
      <c r="W9" s="6">
        <v>40000</v>
      </c>
      <c r="X9" s="6">
        <v>60000</v>
      </c>
      <c r="Y9" s="6">
        <v>108000</v>
      </c>
      <c r="Z9" s="6">
        <v>96000</v>
      </c>
      <c r="AA9" s="6">
        <v>80000</v>
      </c>
      <c r="AB9" s="6">
        <f t="shared" si="1"/>
        <v>1366000</v>
      </c>
    </row>
    <row r="10" spans="1:29" ht="15.6" x14ac:dyDescent="0.3">
      <c r="A10" s="5" t="s">
        <v>20</v>
      </c>
      <c r="B10" s="11" t="s">
        <v>25</v>
      </c>
      <c r="C10" s="6">
        <v>5</v>
      </c>
      <c r="D10" s="6">
        <v>4</v>
      </c>
      <c r="E10" s="6">
        <v>9</v>
      </c>
      <c r="F10" s="6">
        <v>12</v>
      </c>
      <c r="G10" s="6">
        <v>2</v>
      </c>
      <c r="H10" s="6">
        <v>1</v>
      </c>
      <c r="I10" s="6">
        <v>19</v>
      </c>
      <c r="J10" s="6">
        <v>12</v>
      </c>
      <c r="K10" s="6">
        <v>8</v>
      </c>
      <c r="L10" s="6">
        <v>5</v>
      </c>
      <c r="M10" s="6">
        <v>24</v>
      </c>
      <c r="N10" s="6">
        <v>15</v>
      </c>
      <c r="O10" s="6">
        <f t="shared" si="0"/>
        <v>116</v>
      </c>
      <c r="P10" s="6">
        <v>60000</v>
      </c>
      <c r="Q10" s="6">
        <v>48000</v>
      </c>
      <c r="R10" s="6">
        <v>108000</v>
      </c>
      <c r="S10" s="6">
        <v>144000</v>
      </c>
      <c r="T10" s="6">
        <v>20000</v>
      </c>
      <c r="U10" s="6">
        <v>10000</v>
      </c>
      <c r="V10" s="6">
        <v>190000</v>
      </c>
      <c r="W10" s="6">
        <v>120000</v>
      </c>
      <c r="X10" s="6">
        <v>96000</v>
      </c>
      <c r="Y10" s="6">
        <v>60000</v>
      </c>
      <c r="Z10" s="6">
        <v>288000</v>
      </c>
      <c r="AA10" s="6">
        <v>150000</v>
      </c>
      <c r="AB10" s="6">
        <f t="shared" si="1"/>
        <v>1294000</v>
      </c>
    </row>
    <row r="11" spans="1:29" ht="15.6" x14ac:dyDescent="0.3">
      <c r="A11" s="5" t="s">
        <v>18</v>
      </c>
      <c r="B11" s="11" t="s">
        <v>26</v>
      </c>
      <c r="C11" s="6">
        <v>5</v>
      </c>
      <c r="D11" s="6">
        <v>4</v>
      </c>
      <c r="E11" s="6">
        <v>12</v>
      </c>
      <c r="F11" s="6">
        <v>15</v>
      </c>
      <c r="G11" s="6">
        <v>9</v>
      </c>
      <c r="H11" s="6">
        <v>7</v>
      </c>
      <c r="I11" s="6">
        <v>18</v>
      </c>
      <c r="J11" s="6">
        <v>2</v>
      </c>
      <c r="K11" s="6">
        <v>5</v>
      </c>
      <c r="L11" s="6">
        <v>5</v>
      </c>
      <c r="M11" s="6">
        <v>15</v>
      </c>
      <c r="N11" s="6">
        <v>9</v>
      </c>
      <c r="O11" s="6">
        <f t="shared" si="0"/>
        <v>106</v>
      </c>
      <c r="P11" s="6">
        <v>60000</v>
      </c>
      <c r="Q11" s="6">
        <v>48000</v>
      </c>
      <c r="R11" s="6">
        <v>144000</v>
      </c>
      <c r="S11" s="6">
        <v>180000</v>
      </c>
      <c r="T11" s="6">
        <v>90000</v>
      </c>
      <c r="U11" s="6">
        <v>70000</v>
      </c>
      <c r="V11" s="6">
        <v>180000</v>
      </c>
      <c r="W11" s="6">
        <v>20000</v>
      </c>
      <c r="X11" s="6">
        <v>60000</v>
      </c>
      <c r="Y11" s="6">
        <v>60000</v>
      </c>
      <c r="Z11" s="6">
        <v>180000</v>
      </c>
      <c r="AA11" s="6">
        <v>90000</v>
      </c>
      <c r="AB11" s="6">
        <f t="shared" si="1"/>
        <v>1182000</v>
      </c>
    </row>
    <row r="12" spans="1:29" ht="15.6" x14ac:dyDescent="0.3">
      <c r="A12" s="5" t="s">
        <v>15</v>
      </c>
      <c r="B12" s="11" t="s">
        <v>27</v>
      </c>
      <c r="C12" s="6">
        <v>6</v>
      </c>
      <c r="D12" s="6">
        <v>5</v>
      </c>
      <c r="E12" s="6">
        <v>14</v>
      </c>
      <c r="F12" s="6">
        <v>9</v>
      </c>
      <c r="G12" s="6">
        <v>8</v>
      </c>
      <c r="H12" s="6">
        <v>3</v>
      </c>
      <c r="I12" s="6">
        <v>14</v>
      </c>
      <c r="J12" s="6">
        <v>6</v>
      </c>
      <c r="K12" s="6">
        <v>6</v>
      </c>
      <c r="L12" s="6">
        <v>4</v>
      </c>
      <c r="M12" s="6">
        <v>12</v>
      </c>
      <c r="N12" s="6">
        <v>13</v>
      </c>
      <c r="O12" s="6">
        <f t="shared" si="0"/>
        <v>100</v>
      </c>
      <c r="P12" s="6">
        <v>72000</v>
      </c>
      <c r="Q12" s="6">
        <v>60000</v>
      </c>
      <c r="R12" s="6">
        <v>168000</v>
      </c>
      <c r="S12" s="6">
        <v>108000</v>
      </c>
      <c r="T12" s="6">
        <v>80000</v>
      </c>
      <c r="U12" s="6">
        <v>30000</v>
      </c>
      <c r="V12" s="6">
        <v>140000</v>
      </c>
      <c r="W12" s="6">
        <v>60000</v>
      </c>
      <c r="X12" s="6">
        <v>72000</v>
      </c>
      <c r="Y12" s="6">
        <v>48000</v>
      </c>
      <c r="Z12" s="6">
        <v>144000</v>
      </c>
      <c r="AA12" s="6">
        <v>130000</v>
      </c>
      <c r="AB12" s="6">
        <f t="shared" si="1"/>
        <v>1112000</v>
      </c>
    </row>
    <row r="13" spans="1:29" ht="15.6" x14ac:dyDescent="0.3">
      <c r="A13" s="5" t="s">
        <v>28</v>
      </c>
      <c r="B13" s="11" t="s">
        <v>29</v>
      </c>
      <c r="C13" s="6">
        <v>4</v>
      </c>
      <c r="D13" s="6">
        <v>4</v>
      </c>
      <c r="E13" s="6">
        <v>11</v>
      </c>
      <c r="F13" s="6">
        <v>9</v>
      </c>
      <c r="G13" s="6">
        <v>3</v>
      </c>
      <c r="H13" s="6">
        <v>1</v>
      </c>
      <c r="I13" s="6">
        <v>19</v>
      </c>
      <c r="J13" s="6">
        <v>7</v>
      </c>
      <c r="K13" s="6">
        <v>7</v>
      </c>
      <c r="L13" s="6">
        <v>6</v>
      </c>
      <c r="M13" s="6">
        <v>17</v>
      </c>
      <c r="N13" s="6">
        <v>7</v>
      </c>
      <c r="O13" s="6">
        <f t="shared" si="0"/>
        <v>95</v>
      </c>
      <c r="P13" s="6">
        <v>48000</v>
      </c>
      <c r="Q13" s="6">
        <v>48000</v>
      </c>
      <c r="R13" s="6">
        <v>132000</v>
      </c>
      <c r="S13" s="6">
        <v>108000</v>
      </c>
      <c r="T13" s="6">
        <v>30000</v>
      </c>
      <c r="U13" s="6">
        <v>10000</v>
      </c>
      <c r="V13" s="6">
        <v>190000</v>
      </c>
      <c r="W13" s="6">
        <v>70000</v>
      </c>
      <c r="X13" s="6">
        <v>84000</v>
      </c>
      <c r="Y13" s="6">
        <v>72000</v>
      </c>
      <c r="Z13" s="6">
        <v>204000</v>
      </c>
      <c r="AA13" s="6">
        <v>70000</v>
      </c>
      <c r="AB13" s="6">
        <f t="shared" si="1"/>
        <v>1066000</v>
      </c>
    </row>
    <row r="14" spans="1:29" ht="15.6" x14ac:dyDescent="0.3">
      <c r="A14" s="5" t="s">
        <v>20</v>
      </c>
      <c r="B14" s="11" t="s">
        <v>30</v>
      </c>
      <c r="C14" s="6">
        <v>2</v>
      </c>
      <c r="D14" s="6">
        <v>4</v>
      </c>
      <c r="E14" s="6">
        <v>2</v>
      </c>
      <c r="F14" s="6">
        <v>1</v>
      </c>
      <c r="G14" s="6">
        <v>5</v>
      </c>
      <c r="H14" s="6">
        <v>6</v>
      </c>
      <c r="I14" s="6">
        <v>9</v>
      </c>
      <c r="J14" s="6">
        <v>3</v>
      </c>
      <c r="K14" s="6">
        <v>20</v>
      </c>
      <c r="L14" s="6">
        <v>10</v>
      </c>
      <c r="M14" s="6">
        <v>18</v>
      </c>
      <c r="N14" s="6">
        <v>14</v>
      </c>
      <c r="O14" s="6">
        <f t="shared" si="0"/>
        <v>94</v>
      </c>
      <c r="P14" s="6">
        <v>24000</v>
      </c>
      <c r="Q14" s="6">
        <v>48000</v>
      </c>
      <c r="R14" s="6">
        <v>24000</v>
      </c>
      <c r="S14" s="6">
        <v>12000</v>
      </c>
      <c r="T14" s="6">
        <v>50000</v>
      </c>
      <c r="U14" s="6">
        <v>60000</v>
      </c>
      <c r="V14" s="6">
        <v>90000</v>
      </c>
      <c r="W14" s="6">
        <v>30000</v>
      </c>
      <c r="X14" s="6">
        <v>240000</v>
      </c>
      <c r="Y14" s="6">
        <v>120000</v>
      </c>
      <c r="Z14" s="6">
        <v>216000</v>
      </c>
      <c r="AA14" s="6">
        <v>140000</v>
      </c>
      <c r="AB14" s="6">
        <f t="shared" si="1"/>
        <v>1054000</v>
      </c>
    </row>
    <row r="15" spans="1:29" ht="15.6" x14ac:dyDescent="0.3">
      <c r="A15" s="5" t="s">
        <v>18</v>
      </c>
      <c r="B15" s="11" t="s">
        <v>31</v>
      </c>
      <c r="C15" s="6">
        <v>7</v>
      </c>
      <c r="D15" s="6">
        <v>1</v>
      </c>
      <c r="E15" s="6">
        <v>8</v>
      </c>
      <c r="F15" s="6">
        <v>5</v>
      </c>
      <c r="G15" s="6">
        <v>7</v>
      </c>
      <c r="H15" s="6">
        <v>5</v>
      </c>
      <c r="I15" s="6">
        <v>13</v>
      </c>
      <c r="J15" s="6">
        <v>8</v>
      </c>
      <c r="K15" s="6">
        <v>10</v>
      </c>
      <c r="L15" s="6">
        <v>9</v>
      </c>
      <c r="M15" s="6">
        <v>6</v>
      </c>
      <c r="N15" s="6">
        <v>7</v>
      </c>
      <c r="O15" s="6">
        <f t="shared" si="0"/>
        <v>86</v>
      </c>
      <c r="P15" s="6">
        <v>84000</v>
      </c>
      <c r="Q15" s="6">
        <v>12000</v>
      </c>
      <c r="R15" s="6">
        <v>96000</v>
      </c>
      <c r="S15" s="6">
        <v>60000</v>
      </c>
      <c r="T15" s="6">
        <v>70000</v>
      </c>
      <c r="U15" s="6">
        <v>50000</v>
      </c>
      <c r="V15" s="6">
        <v>130000</v>
      </c>
      <c r="W15" s="6">
        <v>80000</v>
      </c>
      <c r="X15" s="6">
        <v>120000</v>
      </c>
      <c r="Y15" s="6">
        <v>108000</v>
      </c>
      <c r="Z15" s="6">
        <v>72000</v>
      </c>
      <c r="AA15" s="6">
        <v>70000</v>
      </c>
      <c r="AB15" s="6">
        <f t="shared" si="1"/>
        <v>952000</v>
      </c>
    </row>
    <row r="16" spans="1:29" ht="15.6" x14ac:dyDescent="0.3">
      <c r="A16" s="5" t="s">
        <v>28</v>
      </c>
      <c r="B16" s="11" t="s">
        <v>32</v>
      </c>
      <c r="C16" s="6">
        <v>4</v>
      </c>
      <c r="D16" s="6">
        <v>5</v>
      </c>
      <c r="E16" s="6">
        <v>2</v>
      </c>
      <c r="F16" s="6">
        <v>4</v>
      </c>
      <c r="G16" s="6">
        <v>6</v>
      </c>
      <c r="H16" s="6">
        <v>3</v>
      </c>
      <c r="I16" s="6">
        <v>10</v>
      </c>
      <c r="J16" s="6">
        <v>5</v>
      </c>
      <c r="K16" s="6">
        <v>4</v>
      </c>
      <c r="L16" s="6">
        <v>8</v>
      </c>
      <c r="M16" s="6">
        <v>9</v>
      </c>
      <c r="N16" s="6">
        <v>10</v>
      </c>
      <c r="O16" s="6">
        <f t="shared" si="0"/>
        <v>70</v>
      </c>
      <c r="P16" s="6">
        <v>48000</v>
      </c>
      <c r="Q16" s="6">
        <v>60000</v>
      </c>
      <c r="R16" s="6">
        <v>24000</v>
      </c>
      <c r="S16" s="6">
        <v>48000</v>
      </c>
      <c r="T16" s="6">
        <v>60000</v>
      </c>
      <c r="U16" s="6">
        <v>30000</v>
      </c>
      <c r="V16" s="6">
        <v>100000</v>
      </c>
      <c r="W16" s="6">
        <v>50000</v>
      </c>
      <c r="X16" s="6">
        <v>48000</v>
      </c>
      <c r="Y16" s="6">
        <v>96000</v>
      </c>
      <c r="Z16" s="6">
        <v>108000</v>
      </c>
      <c r="AA16" s="6">
        <v>100000</v>
      </c>
      <c r="AB16" s="6">
        <f t="shared" si="1"/>
        <v>772000</v>
      </c>
    </row>
    <row r="17" spans="1:28" ht="15.6" x14ac:dyDescent="0.3">
      <c r="A17" s="5" t="s">
        <v>20</v>
      </c>
      <c r="B17" s="11" t="s">
        <v>33</v>
      </c>
      <c r="C17" s="6">
        <v>9</v>
      </c>
      <c r="D17" s="6">
        <v>5</v>
      </c>
      <c r="E17" s="6">
        <v>5</v>
      </c>
      <c r="F17" s="6">
        <v>11</v>
      </c>
      <c r="G17" s="6">
        <v>5</v>
      </c>
      <c r="H17" s="6">
        <v>2</v>
      </c>
      <c r="I17" s="6">
        <v>7</v>
      </c>
      <c r="J17" s="6">
        <v>3</v>
      </c>
      <c r="K17" s="6">
        <v>9</v>
      </c>
      <c r="L17" s="6">
        <v>3</v>
      </c>
      <c r="M17" s="6">
        <v>6</v>
      </c>
      <c r="N17" s="6">
        <v>8</v>
      </c>
      <c r="O17" s="6">
        <f t="shared" si="0"/>
        <v>73</v>
      </c>
      <c r="P17" s="6">
        <v>108000</v>
      </c>
      <c r="Q17" s="6">
        <v>60000</v>
      </c>
      <c r="R17" s="6">
        <v>60000</v>
      </c>
      <c r="S17" s="6">
        <v>132000</v>
      </c>
      <c r="T17" s="6">
        <v>50000</v>
      </c>
      <c r="U17" s="6">
        <v>20000</v>
      </c>
      <c r="V17" s="6">
        <v>70000</v>
      </c>
      <c r="W17" s="6">
        <v>30000</v>
      </c>
      <c r="X17" s="6">
        <v>108000</v>
      </c>
      <c r="Y17" s="6">
        <v>36000</v>
      </c>
      <c r="Z17" s="6">
        <v>72000</v>
      </c>
      <c r="AA17" s="6">
        <v>80000</v>
      </c>
      <c r="AB17" s="6">
        <f t="shared" si="1"/>
        <v>826000</v>
      </c>
    </row>
    <row r="18" spans="1:28" ht="15.6" x14ac:dyDescent="0.3">
      <c r="A18" s="5" t="s">
        <v>28</v>
      </c>
      <c r="B18" s="11" t="s">
        <v>34</v>
      </c>
      <c r="C18" s="6">
        <v>2</v>
      </c>
      <c r="D18" s="6">
        <v>6</v>
      </c>
      <c r="E18" s="6">
        <v>4</v>
      </c>
      <c r="F18" s="6">
        <v>3</v>
      </c>
      <c r="G18" s="6">
        <v>5</v>
      </c>
      <c r="H18" s="6">
        <v>6</v>
      </c>
      <c r="I18" s="6">
        <v>12</v>
      </c>
      <c r="J18" s="6">
        <v>3</v>
      </c>
      <c r="K18" s="6">
        <v>6</v>
      </c>
      <c r="L18" s="6">
        <v>1</v>
      </c>
      <c r="M18" s="6">
        <v>11</v>
      </c>
      <c r="N18" s="6">
        <v>5</v>
      </c>
      <c r="O18" s="6">
        <f t="shared" si="0"/>
        <v>64</v>
      </c>
      <c r="P18" s="6">
        <v>24000</v>
      </c>
      <c r="Q18" s="6">
        <v>72000</v>
      </c>
      <c r="R18" s="6">
        <v>48000</v>
      </c>
      <c r="S18" s="6">
        <v>36000</v>
      </c>
      <c r="T18" s="6">
        <v>50000</v>
      </c>
      <c r="U18" s="6">
        <v>60000</v>
      </c>
      <c r="V18" s="6">
        <v>120000</v>
      </c>
      <c r="W18" s="6">
        <v>30000</v>
      </c>
      <c r="X18" s="6">
        <v>72000</v>
      </c>
      <c r="Y18" s="6">
        <v>12000</v>
      </c>
      <c r="Z18" s="6">
        <v>132000</v>
      </c>
      <c r="AA18" s="6">
        <v>50000</v>
      </c>
      <c r="AB18" s="6">
        <f t="shared" si="1"/>
        <v>706000</v>
      </c>
    </row>
    <row r="19" spans="1:28" ht="15.6" x14ac:dyDescent="0.3">
      <c r="A19" s="5" t="s">
        <v>18</v>
      </c>
      <c r="B19" s="11" t="s">
        <v>35</v>
      </c>
      <c r="C19" s="6">
        <v>5</v>
      </c>
      <c r="D19" s="6">
        <v>4</v>
      </c>
      <c r="E19" s="6">
        <v>9</v>
      </c>
      <c r="F19" s="6">
        <v>1</v>
      </c>
      <c r="G19" s="6">
        <v>4</v>
      </c>
      <c r="H19" s="6">
        <v>1</v>
      </c>
      <c r="I19" s="6">
        <v>6</v>
      </c>
      <c r="J19" s="6">
        <v>2</v>
      </c>
      <c r="K19" s="6">
        <v>6</v>
      </c>
      <c r="L19" s="6">
        <v>16</v>
      </c>
      <c r="M19" s="6">
        <v>6</v>
      </c>
      <c r="N19" s="6">
        <v>5</v>
      </c>
      <c r="O19" s="6">
        <f t="shared" si="0"/>
        <v>65</v>
      </c>
      <c r="P19" s="6">
        <v>60000</v>
      </c>
      <c r="Q19" s="6">
        <v>48000</v>
      </c>
      <c r="R19" s="6">
        <v>108000</v>
      </c>
      <c r="S19" s="6">
        <v>12000</v>
      </c>
      <c r="T19" s="6">
        <v>40000</v>
      </c>
      <c r="U19" s="6">
        <v>10000</v>
      </c>
      <c r="V19" s="6">
        <v>60000</v>
      </c>
      <c r="W19" s="6">
        <v>20000</v>
      </c>
      <c r="X19" s="6">
        <v>72000</v>
      </c>
      <c r="Y19" s="6">
        <v>192000</v>
      </c>
      <c r="Z19" s="6">
        <v>72000</v>
      </c>
      <c r="AA19" s="6">
        <v>50000</v>
      </c>
      <c r="AB19" s="6">
        <f t="shared" si="1"/>
        <v>744000</v>
      </c>
    </row>
    <row r="20" spans="1:28" ht="15.6" x14ac:dyDescent="0.3">
      <c r="A20" s="5" t="s">
        <v>28</v>
      </c>
      <c r="B20" s="11" t="s">
        <v>36</v>
      </c>
      <c r="C20" s="6">
        <v>7</v>
      </c>
      <c r="D20" s="6">
        <v>3</v>
      </c>
      <c r="E20" s="6">
        <v>6</v>
      </c>
      <c r="F20" s="6">
        <v>3</v>
      </c>
      <c r="G20" s="6">
        <v>2</v>
      </c>
      <c r="H20" s="6">
        <v>9</v>
      </c>
      <c r="I20" s="6">
        <v>13</v>
      </c>
      <c r="J20" s="6">
        <v>5</v>
      </c>
      <c r="K20" s="6">
        <v>4</v>
      </c>
      <c r="L20" s="6">
        <v>3</v>
      </c>
      <c r="M20" s="6">
        <v>4</v>
      </c>
      <c r="N20" s="6">
        <v>7</v>
      </c>
      <c r="O20" s="6">
        <f t="shared" si="0"/>
        <v>66</v>
      </c>
      <c r="P20" s="6">
        <v>84000</v>
      </c>
      <c r="Q20" s="6">
        <v>36000</v>
      </c>
      <c r="R20" s="6">
        <v>72000</v>
      </c>
      <c r="S20" s="6">
        <v>36000</v>
      </c>
      <c r="T20" s="6">
        <v>20000</v>
      </c>
      <c r="U20" s="6">
        <v>90000</v>
      </c>
      <c r="V20" s="6">
        <v>130000</v>
      </c>
      <c r="W20" s="6">
        <v>50000</v>
      </c>
      <c r="X20" s="6">
        <v>48000</v>
      </c>
      <c r="Y20" s="6">
        <v>36000</v>
      </c>
      <c r="Z20" s="6">
        <v>48000</v>
      </c>
      <c r="AA20" s="6">
        <v>70000</v>
      </c>
      <c r="AB20" s="6">
        <f t="shared" si="1"/>
        <v>720000</v>
      </c>
    </row>
    <row r="21" spans="1:28" ht="15.6" x14ac:dyDescent="0.3">
      <c r="A21" s="5" t="s">
        <v>15</v>
      </c>
      <c r="B21" s="11" t="s">
        <v>37</v>
      </c>
      <c r="C21" s="6">
        <v>11</v>
      </c>
      <c r="D21" s="6">
        <v>2</v>
      </c>
      <c r="E21" s="6">
        <v>10</v>
      </c>
      <c r="F21" s="6">
        <v>7</v>
      </c>
      <c r="G21" s="6">
        <v>5</v>
      </c>
      <c r="H21" s="6">
        <v>0</v>
      </c>
      <c r="I21" s="6">
        <v>9</v>
      </c>
      <c r="J21" s="6">
        <v>4</v>
      </c>
      <c r="K21" s="6">
        <v>2</v>
      </c>
      <c r="L21" s="6">
        <v>4</v>
      </c>
      <c r="M21" s="6">
        <v>7</v>
      </c>
      <c r="N21" s="6">
        <v>4</v>
      </c>
      <c r="O21" s="6">
        <f t="shared" si="0"/>
        <v>65</v>
      </c>
      <c r="P21" s="6">
        <v>132000</v>
      </c>
      <c r="Q21" s="6">
        <v>24000</v>
      </c>
      <c r="R21" s="6">
        <v>120000</v>
      </c>
      <c r="S21" s="6">
        <v>84000</v>
      </c>
      <c r="T21" s="6">
        <v>50000</v>
      </c>
      <c r="U21" s="6">
        <v>0</v>
      </c>
      <c r="V21" s="6">
        <v>90000</v>
      </c>
      <c r="W21" s="6">
        <v>40000</v>
      </c>
      <c r="X21" s="6">
        <v>24000</v>
      </c>
      <c r="Y21" s="6">
        <v>48000</v>
      </c>
      <c r="Z21" s="6">
        <v>84000</v>
      </c>
      <c r="AA21" s="6">
        <v>40000</v>
      </c>
      <c r="AB21" s="6">
        <f t="shared" si="1"/>
        <v>736000</v>
      </c>
    </row>
    <row r="22" spans="1:28" ht="15.6" x14ac:dyDescent="0.3">
      <c r="A22" s="5" t="s">
        <v>18</v>
      </c>
      <c r="B22" s="11" t="s">
        <v>38</v>
      </c>
      <c r="C22" s="6">
        <v>7</v>
      </c>
      <c r="D22" s="6">
        <v>9</v>
      </c>
      <c r="E22" s="6">
        <v>5</v>
      </c>
      <c r="F22" s="6">
        <v>3</v>
      </c>
      <c r="G22" s="6">
        <v>3</v>
      </c>
      <c r="H22" s="6">
        <v>0</v>
      </c>
      <c r="I22" s="6">
        <v>13</v>
      </c>
      <c r="J22" s="6">
        <v>5</v>
      </c>
      <c r="K22" s="6">
        <v>3</v>
      </c>
      <c r="L22" s="6">
        <v>6</v>
      </c>
      <c r="M22" s="6">
        <v>6</v>
      </c>
      <c r="N22" s="6">
        <v>1</v>
      </c>
      <c r="O22" s="6">
        <f t="shared" si="0"/>
        <v>61</v>
      </c>
      <c r="P22" s="6">
        <v>84000</v>
      </c>
      <c r="Q22" s="6">
        <v>108000</v>
      </c>
      <c r="R22" s="6">
        <v>60000</v>
      </c>
      <c r="S22" s="6">
        <v>36000</v>
      </c>
      <c r="T22" s="6">
        <v>30000</v>
      </c>
      <c r="U22" s="6">
        <v>0</v>
      </c>
      <c r="V22" s="6">
        <v>130000</v>
      </c>
      <c r="W22" s="6">
        <v>50000</v>
      </c>
      <c r="X22" s="6">
        <v>36000</v>
      </c>
      <c r="Y22" s="6">
        <v>72000</v>
      </c>
      <c r="Z22" s="6">
        <v>72000</v>
      </c>
      <c r="AA22" s="6">
        <v>10000</v>
      </c>
      <c r="AB22" s="6">
        <f t="shared" si="1"/>
        <v>688000</v>
      </c>
    </row>
    <row r="23" spans="1:28" ht="15.6" x14ac:dyDescent="0.3">
      <c r="A23" s="5" t="s">
        <v>28</v>
      </c>
      <c r="B23" s="11" t="s">
        <v>39</v>
      </c>
      <c r="C23" s="6">
        <v>3</v>
      </c>
      <c r="D23" s="6">
        <v>1</v>
      </c>
      <c r="E23" s="6">
        <v>3</v>
      </c>
      <c r="F23" s="6">
        <v>4</v>
      </c>
      <c r="G23" s="6">
        <v>2</v>
      </c>
      <c r="H23" s="6">
        <v>3</v>
      </c>
      <c r="I23" s="6">
        <v>6</v>
      </c>
      <c r="J23" s="6">
        <v>1</v>
      </c>
      <c r="K23" s="6">
        <v>3</v>
      </c>
      <c r="L23" s="6">
        <v>3</v>
      </c>
      <c r="M23" s="6">
        <v>10</v>
      </c>
      <c r="N23" s="6">
        <v>7</v>
      </c>
      <c r="O23" s="6">
        <f t="shared" si="0"/>
        <v>46</v>
      </c>
      <c r="P23" s="6">
        <v>36000</v>
      </c>
      <c r="Q23" s="6">
        <v>12000</v>
      </c>
      <c r="R23" s="6">
        <v>36000</v>
      </c>
      <c r="S23" s="6">
        <v>48000</v>
      </c>
      <c r="T23" s="6">
        <v>20000</v>
      </c>
      <c r="U23" s="6">
        <v>30000</v>
      </c>
      <c r="V23" s="6">
        <v>60000</v>
      </c>
      <c r="W23" s="6">
        <v>10000</v>
      </c>
      <c r="X23" s="6">
        <v>36000</v>
      </c>
      <c r="Y23" s="6">
        <v>36000</v>
      </c>
      <c r="Z23" s="6">
        <v>120000</v>
      </c>
      <c r="AA23" s="6">
        <v>70000</v>
      </c>
      <c r="AB23" s="6">
        <f t="shared" si="1"/>
        <v>514000</v>
      </c>
    </row>
    <row r="24" spans="1:28" ht="15.6" x14ac:dyDescent="0.3">
      <c r="A24" s="5" t="s">
        <v>15</v>
      </c>
      <c r="B24" s="11" t="s">
        <v>40</v>
      </c>
      <c r="C24" s="6">
        <v>2</v>
      </c>
      <c r="D24" s="6">
        <v>3</v>
      </c>
      <c r="E24" s="6">
        <v>4</v>
      </c>
      <c r="F24" s="6">
        <v>4</v>
      </c>
      <c r="G24" s="6">
        <v>1</v>
      </c>
      <c r="H24" s="6">
        <v>3</v>
      </c>
      <c r="I24" s="6">
        <v>10</v>
      </c>
      <c r="J24" s="6">
        <v>5</v>
      </c>
      <c r="K24" s="6">
        <v>7</v>
      </c>
      <c r="L24" s="6">
        <v>6</v>
      </c>
      <c r="M24" s="6">
        <v>6</v>
      </c>
      <c r="N24" s="6">
        <v>3</v>
      </c>
      <c r="O24" s="6">
        <f t="shared" si="0"/>
        <v>54</v>
      </c>
      <c r="P24" s="6">
        <v>24000</v>
      </c>
      <c r="Q24" s="6">
        <v>36000</v>
      </c>
      <c r="R24" s="6">
        <v>48000</v>
      </c>
      <c r="S24" s="6">
        <v>48000</v>
      </c>
      <c r="T24" s="6">
        <v>10000</v>
      </c>
      <c r="U24" s="6">
        <v>30000</v>
      </c>
      <c r="V24" s="6">
        <v>100000</v>
      </c>
      <c r="W24" s="6">
        <v>50000</v>
      </c>
      <c r="X24" s="6">
        <v>84000</v>
      </c>
      <c r="Y24" s="6">
        <v>72000</v>
      </c>
      <c r="Z24" s="6">
        <v>72000</v>
      </c>
      <c r="AA24" s="6">
        <v>30000</v>
      </c>
      <c r="AB24" s="6">
        <f t="shared" si="1"/>
        <v>604000</v>
      </c>
    </row>
    <row r="25" spans="1:28" ht="15.6" x14ac:dyDescent="0.3">
      <c r="A25" s="5" t="s">
        <v>18</v>
      </c>
      <c r="B25" s="11" t="s">
        <v>41</v>
      </c>
      <c r="C25" s="6">
        <v>1</v>
      </c>
      <c r="D25" s="6">
        <v>1</v>
      </c>
      <c r="E25" s="6">
        <v>3</v>
      </c>
      <c r="F25" s="6">
        <v>1</v>
      </c>
      <c r="G25" s="6">
        <v>2</v>
      </c>
      <c r="H25" s="6">
        <v>5</v>
      </c>
      <c r="I25" s="6">
        <v>7</v>
      </c>
      <c r="J25" s="6">
        <v>7</v>
      </c>
      <c r="K25" s="6">
        <v>4</v>
      </c>
      <c r="L25" s="6">
        <v>1</v>
      </c>
      <c r="M25" s="6">
        <v>4</v>
      </c>
      <c r="N25" s="6">
        <v>4</v>
      </c>
      <c r="O25" s="6">
        <f t="shared" si="0"/>
        <v>40</v>
      </c>
      <c r="P25" s="6">
        <v>12000</v>
      </c>
      <c r="Q25" s="6">
        <v>12000</v>
      </c>
      <c r="R25" s="6">
        <v>36000</v>
      </c>
      <c r="S25" s="6">
        <v>12000</v>
      </c>
      <c r="T25" s="6">
        <v>20000</v>
      </c>
      <c r="U25" s="6">
        <v>50000</v>
      </c>
      <c r="V25" s="6">
        <v>70000</v>
      </c>
      <c r="W25" s="6">
        <v>70000</v>
      </c>
      <c r="X25" s="6">
        <v>48000</v>
      </c>
      <c r="Y25" s="6">
        <v>12000</v>
      </c>
      <c r="Z25" s="6">
        <v>48000</v>
      </c>
      <c r="AA25" s="6">
        <v>40000</v>
      </c>
      <c r="AB25" s="6">
        <f t="shared" si="1"/>
        <v>430000</v>
      </c>
    </row>
    <row r="26" spans="1:28" ht="15.6" x14ac:dyDescent="0.3">
      <c r="A26" s="5" t="s">
        <v>15</v>
      </c>
      <c r="B26" s="11" t="s">
        <v>45</v>
      </c>
      <c r="C26" s="6">
        <v>0</v>
      </c>
      <c r="D26" s="6">
        <v>0</v>
      </c>
      <c r="E26" s="6">
        <v>2</v>
      </c>
      <c r="F26" s="6">
        <v>3</v>
      </c>
      <c r="G26" s="6">
        <v>5</v>
      </c>
      <c r="H26" s="6">
        <v>5</v>
      </c>
      <c r="I26" s="6">
        <v>5</v>
      </c>
      <c r="J26" s="6">
        <v>6</v>
      </c>
      <c r="K26" s="6">
        <v>7</v>
      </c>
      <c r="L26" s="6">
        <v>6</v>
      </c>
      <c r="M26" s="6">
        <v>5</v>
      </c>
      <c r="N26" s="6">
        <v>5</v>
      </c>
      <c r="O26" s="6">
        <f t="shared" si="0"/>
        <v>49</v>
      </c>
      <c r="P26" s="6">
        <v>0</v>
      </c>
      <c r="Q26" s="6">
        <v>0</v>
      </c>
      <c r="R26" s="6">
        <f>E26*8000</f>
        <v>16000</v>
      </c>
      <c r="S26" s="6">
        <f t="shared" ref="S26:AA26" si="2">F26*8000</f>
        <v>24000</v>
      </c>
      <c r="T26" s="6">
        <f t="shared" si="2"/>
        <v>40000</v>
      </c>
      <c r="U26" s="6">
        <f t="shared" si="2"/>
        <v>40000</v>
      </c>
      <c r="V26" s="6">
        <f t="shared" si="2"/>
        <v>40000</v>
      </c>
      <c r="W26" s="6">
        <f t="shared" si="2"/>
        <v>48000</v>
      </c>
      <c r="X26" s="6">
        <f t="shared" si="2"/>
        <v>56000</v>
      </c>
      <c r="Y26" s="6">
        <f t="shared" si="2"/>
        <v>48000</v>
      </c>
      <c r="Z26" s="6">
        <f t="shared" si="2"/>
        <v>40000</v>
      </c>
      <c r="AA26" s="6">
        <f t="shared" si="2"/>
        <v>40000</v>
      </c>
      <c r="AB26" s="6">
        <f t="shared" si="1"/>
        <v>392000</v>
      </c>
    </row>
    <row r="27" spans="1:28" ht="15.6" x14ac:dyDescent="0.35">
      <c r="A27" s="25" t="s">
        <v>14</v>
      </c>
      <c r="B27" s="25"/>
      <c r="C27" s="10">
        <f t="shared" ref="C27:AA27" si="3">SUM(C4:C26)</f>
        <v>175</v>
      </c>
      <c r="D27" s="10">
        <f t="shared" si="3"/>
        <v>131</v>
      </c>
      <c r="E27" s="10">
        <f t="shared" si="3"/>
        <v>247</v>
      </c>
      <c r="F27" s="10">
        <f t="shared" si="3"/>
        <v>209</v>
      </c>
      <c r="G27" s="10">
        <f t="shared" si="3"/>
        <v>190</v>
      </c>
      <c r="H27" s="10">
        <f t="shared" si="3"/>
        <v>155</v>
      </c>
      <c r="I27" s="10">
        <f t="shared" si="3"/>
        <v>349</v>
      </c>
      <c r="J27" s="10">
        <f t="shared" si="3"/>
        <v>146</v>
      </c>
      <c r="K27" s="10">
        <f t="shared" si="3"/>
        <v>202</v>
      </c>
      <c r="L27" s="10">
        <f t="shared" si="3"/>
        <v>191</v>
      </c>
      <c r="M27" s="10">
        <f t="shared" si="3"/>
        <v>312</v>
      </c>
      <c r="N27" s="10">
        <f t="shared" si="3"/>
        <v>237</v>
      </c>
      <c r="O27" s="10">
        <f t="shared" si="3"/>
        <v>2544</v>
      </c>
      <c r="P27" s="10">
        <f t="shared" si="3"/>
        <v>2100000</v>
      </c>
      <c r="Q27" s="10">
        <f t="shared" si="3"/>
        <v>1572000</v>
      </c>
      <c r="R27" s="10">
        <f t="shared" si="3"/>
        <v>2956000</v>
      </c>
      <c r="S27" s="10">
        <f t="shared" si="3"/>
        <v>2496000</v>
      </c>
      <c r="T27" s="10">
        <f t="shared" si="3"/>
        <v>1890000</v>
      </c>
      <c r="U27" s="10">
        <f t="shared" si="3"/>
        <v>1540000</v>
      </c>
      <c r="V27" s="10">
        <f t="shared" si="3"/>
        <v>3480000</v>
      </c>
      <c r="W27" s="10">
        <f t="shared" si="3"/>
        <v>1448000</v>
      </c>
      <c r="X27" s="10">
        <f t="shared" si="3"/>
        <v>2396000</v>
      </c>
      <c r="Y27" s="10">
        <f t="shared" si="3"/>
        <v>2268000</v>
      </c>
      <c r="Z27" s="10">
        <f t="shared" si="3"/>
        <v>3724000</v>
      </c>
      <c r="AA27" s="10">
        <f t="shared" si="3"/>
        <v>2360000</v>
      </c>
      <c r="AB27" s="10">
        <f>SUM(AB4:AB26)</f>
        <v>28230000</v>
      </c>
    </row>
  </sheetData>
  <mergeCells count="6">
    <mergeCell ref="P1:AB1"/>
    <mergeCell ref="P2:AB2"/>
    <mergeCell ref="A2:B2"/>
    <mergeCell ref="A27:B27"/>
    <mergeCell ref="C2:O2"/>
    <mergeCell ref="C1:O1"/>
  </mergeCells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09D-A7B1-4E66-B55A-E105C0FAF8A3}">
  <dimension ref="A1:AF24"/>
  <sheetViews>
    <sheetView tabSelected="1" workbookViewId="0">
      <selection activeCell="X13" sqref="X13"/>
    </sheetView>
  </sheetViews>
  <sheetFormatPr defaultRowHeight="14.4" x14ac:dyDescent="0.3"/>
  <cols>
    <col min="1" max="1" width="20.21875" customWidth="1"/>
    <col min="2" max="2" width="19.109375" customWidth="1"/>
    <col min="3" max="3" width="15.33203125" customWidth="1"/>
    <col min="4" max="4" width="12.77734375" customWidth="1"/>
    <col min="5" max="5" width="19.21875" customWidth="1"/>
    <col min="7" max="7" width="14" customWidth="1"/>
    <col min="21" max="21" width="11.77734375" bestFit="1" customWidth="1"/>
    <col min="22" max="22" width="14.5546875" customWidth="1"/>
    <col min="23" max="23" width="24.6640625" customWidth="1"/>
    <col min="25" max="25" width="14" customWidth="1"/>
    <col min="26" max="26" width="14.5546875" customWidth="1"/>
    <col min="27" max="27" width="16.21875" customWidth="1"/>
    <col min="30" max="30" width="14.33203125" customWidth="1"/>
    <col min="31" max="31" width="17.6640625" customWidth="1"/>
    <col min="32" max="32" width="21.33203125" customWidth="1"/>
  </cols>
  <sheetData>
    <row r="1" spans="1:32" ht="19.2" x14ac:dyDescent="0.3">
      <c r="A1" s="2" t="s">
        <v>0</v>
      </c>
      <c r="B1" s="3" t="s">
        <v>1</v>
      </c>
      <c r="C1" s="16">
        <v>2023</v>
      </c>
      <c r="D1" s="16">
        <v>2022</v>
      </c>
      <c r="E1" s="17" t="s">
        <v>61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U1" s="21" t="s">
        <v>62</v>
      </c>
      <c r="V1" s="21" t="s">
        <v>91</v>
      </c>
      <c r="W1" s="21" t="s">
        <v>61</v>
      </c>
      <c r="Y1" s="21" t="s">
        <v>88</v>
      </c>
      <c r="Z1" s="21" t="s">
        <v>89</v>
      </c>
      <c r="AA1" s="21" t="s">
        <v>61</v>
      </c>
      <c r="AD1" s="21" t="s">
        <v>90</v>
      </c>
      <c r="AE1" s="21" t="s">
        <v>92</v>
      </c>
      <c r="AF1" s="21" t="s">
        <v>61</v>
      </c>
    </row>
    <row r="2" spans="1:32" ht="15.6" x14ac:dyDescent="0.3">
      <c r="A2" s="5" t="s">
        <v>15</v>
      </c>
      <c r="B2" s="11" t="s">
        <v>16</v>
      </c>
      <c r="C2">
        <v>387</v>
      </c>
      <c r="D2">
        <v>355</v>
      </c>
      <c r="E2" s="18">
        <f>(C2-D2)/D2</f>
        <v>9.014084507042254E-2</v>
      </c>
      <c r="G2" s="20">
        <f>IFERROR(('2023'!C4-'2022'!C4)/'2022'!C4," ")</f>
        <v>0.18181818181818182</v>
      </c>
      <c r="H2" s="20">
        <f>IFERROR(('2023'!D4-'2022'!D4)/'2022'!D4," ")</f>
        <v>9.6774193548387094E-2</v>
      </c>
      <c r="I2" s="20">
        <f>IFERROR(('2023'!E4-'2022'!E4)/'2022'!E4," ")</f>
        <v>0.06</v>
      </c>
      <c r="J2" s="20">
        <f>IFERROR(('2023'!F4-'2022'!F4)/'2022'!F4," ")</f>
        <v>4.4444444444444446E-2</v>
      </c>
      <c r="K2" s="20">
        <f>IFERROR(('2023'!G4-'2022'!G4)/'2022'!G4," ")</f>
        <v>0.18518518518518517</v>
      </c>
      <c r="L2" s="20">
        <f>IFERROR(('2023'!H4-'2022'!H4)/'2022'!H4," ")</f>
        <v>2.5000000000000001E-2</v>
      </c>
      <c r="M2" s="20">
        <f>IFERROR(('2023'!I4-'2022'!I4)/'2022'!I4," ")</f>
        <v>0.45454545454545453</v>
      </c>
      <c r="N2" s="20">
        <f>IFERROR(('2023'!J4-'2022'!J4)/'2022'!J4," ")</f>
        <v>0.2</v>
      </c>
      <c r="O2" s="20">
        <f>IFERROR(('2023'!K4-'2022'!K4)/'2022'!K4," ")</f>
        <v>2.564102564102564E-2</v>
      </c>
      <c r="P2" s="20">
        <f>IFERROR(('2023'!L4-'2022'!L4)/'2022'!L4," ")</f>
        <v>4.1666666666666664E-2</v>
      </c>
      <c r="Q2" s="20">
        <f>IFERROR(('2023'!M4-'2022'!M4)/'2022'!M4," ")</f>
        <v>5.2631578947368418E-2</v>
      </c>
      <c r="R2" s="20">
        <f>IFERROR(('2023'!N4-'2022'!N4)/'2022'!N4," ")</f>
        <v>0.16666666666666666</v>
      </c>
      <c r="S2" s="36">
        <f>SUM(G2:R2)</f>
        <v>1.5343733974633804</v>
      </c>
      <c r="U2" s="19">
        <f>SUM('2022'!C4:E4)</f>
        <v>92</v>
      </c>
      <c r="V2" s="19">
        <f>SUM('2023'!C4:E4)</f>
        <v>100</v>
      </c>
      <c r="W2" s="20">
        <f>(V2-U2)/U2</f>
        <v>8.6956521739130432E-2</v>
      </c>
      <c r="Y2" s="19">
        <f>SUM('2022'!G4:I4)</f>
        <v>78</v>
      </c>
      <c r="Z2" s="19">
        <f>SUM('2023'!G4:I4)</f>
        <v>89</v>
      </c>
      <c r="AA2" s="20">
        <f>(Z2-Y2)/Y2</f>
        <v>0.14102564102564102</v>
      </c>
      <c r="AD2" s="19">
        <f>SUM('2022'!L4:N4)</f>
        <v>86</v>
      </c>
      <c r="AE2" s="19">
        <f>SUM('2023'!L4:N4)</f>
        <v>93</v>
      </c>
      <c r="AF2" s="20">
        <f>(AE2-AD2)/AD2</f>
        <v>8.1395348837209308E-2</v>
      </c>
    </row>
    <row r="3" spans="1:32" ht="15.6" x14ac:dyDescent="0.3">
      <c r="A3" s="5" t="s">
        <v>18</v>
      </c>
      <c r="B3" s="11" t="s">
        <v>19</v>
      </c>
      <c r="C3">
        <v>229</v>
      </c>
      <c r="D3">
        <v>197</v>
      </c>
      <c r="E3" s="18">
        <f t="shared" ref="E3:E24" si="0">(C3-D3)/D3</f>
        <v>0.16243654822335024</v>
      </c>
      <c r="G3" s="20">
        <f>IFERROR(('2023'!C5-'2022'!C5)/'2022'!C5," ")</f>
        <v>0.2857142857142857</v>
      </c>
      <c r="H3" s="20">
        <f>IFERROR(('2023'!D5-'2022'!D5)/'2022'!D5," ")</f>
        <v>1.5</v>
      </c>
      <c r="I3" s="20">
        <f>IFERROR(('2023'!E5-'2022'!E5)/'2022'!E5," ")</f>
        <v>0.13043478260869565</v>
      </c>
      <c r="J3" s="20">
        <f>IFERROR(('2023'!F5-'2022'!F5)/'2022'!F5," ")</f>
        <v>8.6956521739130432E-2</v>
      </c>
      <c r="K3" s="20">
        <f>IFERROR(('2023'!G5-'2022'!G5)/'2022'!G5," ")</f>
        <v>0.26315789473684209</v>
      </c>
      <c r="L3" s="20">
        <f>IFERROR(('2023'!H5-'2022'!H5)/'2022'!H5," ")</f>
        <v>7.1428571428571425E-2</v>
      </c>
      <c r="M3" s="20">
        <f>IFERROR(('2023'!I5-'2022'!I5)/'2022'!I5," ")</f>
        <v>0.17857142857142858</v>
      </c>
      <c r="N3" s="20">
        <f>IFERROR(('2023'!J5-'2022'!J5)/'2022'!J5," ")</f>
        <v>0.375</v>
      </c>
      <c r="O3" s="20">
        <f>IFERROR(('2023'!K5-'2022'!K5)/'2022'!K5," ")</f>
        <v>0.1111111111111111</v>
      </c>
      <c r="P3" s="20">
        <f>IFERROR(('2023'!L5-'2022'!L5)/'2022'!L5," ")</f>
        <v>6.25E-2</v>
      </c>
      <c r="Q3" s="20">
        <f>IFERROR(('2023'!M5-'2022'!M5)/'2022'!M5," ")</f>
        <v>0.08</v>
      </c>
      <c r="R3" s="20">
        <f>IFERROR(('2023'!N5-'2022'!N5)/'2022'!N5," ")</f>
        <v>0.17391304347826086</v>
      </c>
      <c r="S3" s="36">
        <f t="shared" ref="S3:S23" si="1">SUM(G3:R3)</f>
        <v>3.3187876393883258</v>
      </c>
      <c r="U3" s="19">
        <f>SUM('2022'!C5:E5)</f>
        <v>32</v>
      </c>
      <c r="V3" s="19">
        <f>SUM('2023'!C5:E5)</f>
        <v>40</v>
      </c>
      <c r="W3" s="20">
        <f t="shared" ref="W3:W23" si="2">(V3-U3)/U3</f>
        <v>0.25</v>
      </c>
      <c r="Y3" s="19">
        <f>SUM('2022'!G5:I5)</f>
        <v>61</v>
      </c>
      <c r="Z3" s="19">
        <f>SUM('2023'!G5:I5)</f>
        <v>72</v>
      </c>
      <c r="AA3" s="20">
        <f t="shared" ref="AA3:AA23" si="3">(Z3-Y3)/Y3</f>
        <v>0.18032786885245902</v>
      </c>
      <c r="AD3" s="19">
        <f>SUM('2022'!L5:N5)</f>
        <v>64</v>
      </c>
      <c r="AE3" s="19">
        <f>SUM('2023'!L5:N5)</f>
        <v>71</v>
      </c>
      <c r="AF3" s="20">
        <f t="shared" ref="AF3:AF23" si="4">(AE3-AD3)/AD3</f>
        <v>0.109375</v>
      </c>
    </row>
    <row r="4" spans="1:32" ht="15.6" x14ac:dyDescent="0.3">
      <c r="A4" s="5" t="s">
        <v>20</v>
      </c>
      <c r="B4" s="11" t="s">
        <v>21</v>
      </c>
      <c r="C4">
        <v>198</v>
      </c>
      <c r="D4">
        <v>166</v>
      </c>
      <c r="E4" s="18">
        <f t="shared" si="0"/>
        <v>0.19277108433734941</v>
      </c>
      <c r="G4" s="20">
        <f>IFERROR(('2023'!C6-'2022'!C6)/'2022'!C6," ")</f>
        <v>0.2</v>
      </c>
      <c r="H4" s="20">
        <f>IFERROR(('2023'!D6-'2022'!D6)/'2022'!D6," ")</f>
        <v>0.375</v>
      </c>
      <c r="I4" s="20">
        <f>IFERROR(('2023'!E6-'2022'!E6)/'2022'!E6," ")</f>
        <v>0.16666666666666666</v>
      </c>
      <c r="J4" s="20">
        <f>IFERROR(('2023'!F6-'2022'!F6)/'2022'!F6," ")</f>
        <v>0.13333333333333333</v>
      </c>
      <c r="K4" s="20">
        <f>IFERROR(('2023'!G6-'2022'!G6)/'2022'!G6," ")</f>
        <v>0.25</v>
      </c>
      <c r="L4" s="20">
        <f>IFERROR(('2023'!H6-'2022'!H6)/'2022'!H6," ")</f>
        <v>0.1111111111111111</v>
      </c>
      <c r="M4" s="20">
        <f>IFERROR(('2023'!I6-'2022'!I6)/'2022'!I6," ")</f>
        <v>0.15151515151515152</v>
      </c>
      <c r="N4" s="20">
        <f>IFERROR(('2023'!J6-'2022'!J6)/'2022'!J6," ")</f>
        <v>0.42857142857142855</v>
      </c>
      <c r="O4" s="20">
        <f>IFERROR(('2023'!K6-'2022'!K6)/'2022'!K6," ")</f>
        <v>0.125</v>
      </c>
      <c r="P4" s="20">
        <f>IFERROR(('2023'!L6-'2022'!L6)/'2022'!L6," ")</f>
        <v>7.1428571428571425E-2</v>
      </c>
      <c r="Q4" s="20">
        <f>IFERROR(('2023'!M6-'2022'!M6)/'2022'!M6," ")</f>
        <v>0.16666666666666666</v>
      </c>
      <c r="R4" s="20">
        <f>IFERROR(('2023'!N6-'2022'!N6)/'2022'!N6," ")</f>
        <v>0.33333333333333331</v>
      </c>
      <c r="S4" s="36">
        <f t="shared" si="1"/>
        <v>2.512626262626263</v>
      </c>
      <c r="U4" s="19">
        <f>SUM('2022'!C6:E6)</f>
        <v>36</v>
      </c>
      <c r="V4" s="19">
        <f>SUM('2023'!C6:E6)</f>
        <v>44</v>
      </c>
      <c r="W4" s="20">
        <f t="shared" si="2"/>
        <v>0.22222222222222221</v>
      </c>
      <c r="Y4" s="19">
        <f>SUM('2022'!G6:I6)</f>
        <v>62</v>
      </c>
      <c r="Z4" s="19">
        <f>SUM('2023'!G6:I6)</f>
        <v>73</v>
      </c>
      <c r="AA4" s="20">
        <f t="shared" si="3"/>
        <v>0.17741935483870969</v>
      </c>
      <c r="AD4" s="19">
        <f>SUM('2022'!L6:N6)</f>
        <v>38</v>
      </c>
      <c r="AE4" s="19">
        <f>SUM('2023'!L6:N6)</f>
        <v>45</v>
      </c>
      <c r="AF4" s="20">
        <f t="shared" si="4"/>
        <v>0.18421052631578946</v>
      </c>
    </row>
    <row r="5" spans="1:32" ht="15.6" x14ac:dyDescent="0.3">
      <c r="A5" s="5" t="s">
        <v>18</v>
      </c>
      <c r="B5" s="11" t="s">
        <v>22</v>
      </c>
      <c r="C5">
        <v>218</v>
      </c>
      <c r="D5">
        <v>187</v>
      </c>
      <c r="E5" s="18">
        <f t="shared" si="0"/>
        <v>0.16577540106951871</v>
      </c>
      <c r="G5" s="20">
        <f>IFERROR(('2023'!C7-'2022'!C7)/'2022'!C7," ")</f>
        <v>4.6511627906976744E-2</v>
      </c>
      <c r="H5" s="20">
        <f>IFERROR(('2023'!D7-'2022'!D7)/'2022'!D7," ")</f>
        <v>0.375</v>
      </c>
      <c r="I5" s="20">
        <f>IFERROR(('2023'!E7-'2022'!E7)/'2022'!E7," ")</f>
        <v>0.42857142857142855</v>
      </c>
      <c r="J5" s="20" t="str">
        <f>IFERROR(('2023'!F7-'2022'!F7)/'2022'!F7," ")</f>
        <v xml:space="preserve"> </v>
      </c>
      <c r="K5" s="20">
        <f>IFERROR(('2023'!G7-'2022'!G7)/'2022'!G7," ")</f>
        <v>1.6666666666666667</v>
      </c>
      <c r="L5" s="20">
        <f>IFERROR(('2023'!H7-'2022'!H7)/'2022'!H7," ")</f>
        <v>9.0909090909090912E-2</v>
      </c>
      <c r="M5" s="20">
        <f>IFERROR(('2023'!I7-'2022'!I7)/'2022'!I7," ")</f>
        <v>0.18518518518518517</v>
      </c>
      <c r="N5" s="20">
        <f>IFERROR(('2023'!J7-'2022'!J7)/'2022'!J7," ")</f>
        <v>0.3</v>
      </c>
      <c r="O5" s="20">
        <f>IFERROR(('2023'!K7-'2022'!K7)/'2022'!K7," ")</f>
        <v>5.8823529411764705E-2</v>
      </c>
      <c r="P5" s="20">
        <f>IFERROR(('2023'!L7-'2022'!L7)/'2022'!L7," ")</f>
        <v>5.2631578947368418E-2</v>
      </c>
      <c r="Q5" s="20">
        <f>IFERROR(('2023'!M7-'2022'!M7)/'2022'!M7," ")</f>
        <v>7.1428571428571425E-2</v>
      </c>
      <c r="R5" s="20">
        <f>IFERROR(('2023'!N7-'2022'!N7)/'2022'!N7," ")</f>
        <v>0.2857142857142857</v>
      </c>
      <c r="S5" s="36">
        <f t="shared" si="1"/>
        <v>3.5614419647413378</v>
      </c>
      <c r="U5" s="19">
        <f>SUM('2022'!C7:E7)</f>
        <v>58</v>
      </c>
      <c r="V5" s="19">
        <f>SUM('2023'!C7:E7)</f>
        <v>66</v>
      </c>
      <c r="W5" s="20">
        <f t="shared" si="2"/>
        <v>0.13793103448275862</v>
      </c>
      <c r="Y5" s="19">
        <f>SUM('2022'!G7:I7)</f>
        <v>41</v>
      </c>
      <c r="Z5" s="19">
        <f>SUM('2023'!G7:I7)</f>
        <v>52</v>
      </c>
      <c r="AA5" s="20">
        <f t="shared" si="3"/>
        <v>0.26829268292682928</v>
      </c>
      <c r="AD5" s="19">
        <f>SUM('2022'!L7:N7)</f>
        <v>61</v>
      </c>
      <c r="AE5" s="19">
        <f>SUM('2023'!L7:N7)</f>
        <v>68</v>
      </c>
      <c r="AF5" s="20">
        <f t="shared" si="4"/>
        <v>0.11475409836065574</v>
      </c>
    </row>
    <row r="6" spans="1:32" ht="15.6" x14ac:dyDescent="0.3">
      <c r="A6" s="5" t="s">
        <v>15</v>
      </c>
      <c r="B6" s="11" t="s">
        <v>23</v>
      </c>
      <c r="C6">
        <v>139</v>
      </c>
      <c r="D6">
        <v>107</v>
      </c>
      <c r="E6" s="18">
        <f t="shared" si="0"/>
        <v>0.29906542056074764</v>
      </c>
      <c r="G6" s="20">
        <f>IFERROR(('2023'!C8-'2022'!C8)/'2022'!C8," ")</f>
        <v>0.4</v>
      </c>
      <c r="H6" s="20">
        <f>IFERROR(('2023'!D8-'2022'!D8)/'2022'!D8," ")</f>
        <v>3</v>
      </c>
      <c r="I6" s="20">
        <f>IFERROR(('2023'!E8-'2022'!E8)/'2022'!E8," ")</f>
        <v>0.5</v>
      </c>
      <c r="J6" s="20">
        <f>IFERROR(('2023'!F8-'2022'!F8)/'2022'!F8," ")</f>
        <v>0.22222222222222221</v>
      </c>
      <c r="K6" s="20">
        <f>IFERROR(('2023'!G8-'2022'!G8)/'2022'!G8," ")</f>
        <v>1.25</v>
      </c>
      <c r="L6" s="20">
        <f>IFERROR(('2023'!H8-'2022'!H8)/'2022'!H8," ")</f>
        <v>0.1</v>
      </c>
      <c r="M6" s="20">
        <f>IFERROR(('2023'!I8-'2022'!I8)/'2022'!I8," ")</f>
        <v>0.3125</v>
      </c>
      <c r="N6" s="20">
        <f>IFERROR(('2023'!J8-'2022'!J8)/'2022'!J8," ")</f>
        <v>1</v>
      </c>
      <c r="O6" s="20">
        <f>IFERROR(('2023'!K8-'2022'!K8)/'2022'!K8," ")</f>
        <v>0.125</v>
      </c>
      <c r="P6" s="20">
        <f>IFERROR(('2023'!L8-'2022'!L8)/'2022'!L8," ")</f>
        <v>0.125</v>
      </c>
      <c r="Q6" s="20">
        <f>IFERROR(('2023'!M8-'2022'!M8)/'2022'!M8," ")</f>
        <v>0.08</v>
      </c>
      <c r="R6" s="20">
        <f>IFERROR(('2023'!N8-'2022'!N8)/'2022'!N8," ")</f>
        <v>0.33333333333333331</v>
      </c>
      <c r="S6" s="36">
        <f t="shared" si="1"/>
        <v>7.4480555555555545</v>
      </c>
      <c r="U6" s="19">
        <f>SUM('2022'!C8:E8)</f>
        <v>12</v>
      </c>
      <c r="V6" s="19">
        <f>SUM('2023'!C8:E8)</f>
        <v>20</v>
      </c>
      <c r="W6" s="20">
        <f t="shared" si="2"/>
        <v>0.66666666666666663</v>
      </c>
      <c r="Y6" s="19">
        <f>SUM('2022'!G8:I8)</f>
        <v>30</v>
      </c>
      <c r="Z6" s="19">
        <f>SUM('2023'!G8:I8)</f>
        <v>41</v>
      </c>
      <c r="AA6" s="20">
        <f t="shared" si="3"/>
        <v>0.36666666666666664</v>
      </c>
      <c r="AD6" s="19">
        <f>SUM('2022'!L8:N8)</f>
        <v>45</v>
      </c>
      <c r="AE6" s="19">
        <f>SUM('2023'!L8:N8)</f>
        <v>52</v>
      </c>
      <c r="AF6" s="20">
        <f t="shared" si="4"/>
        <v>0.15555555555555556</v>
      </c>
    </row>
    <row r="7" spans="1:32" ht="15.6" x14ac:dyDescent="0.3">
      <c r="A7" s="5" t="s">
        <v>18</v>
      </c>
      <c r="B7" s="11" t="s">
        <v>24</v>
      </c>
      <c r="C7">
        <v>123</v>
      </c>
      <c r="D7">
        <v>91</v>
      </c>
      <c r="E7" s="18">
        <f t="shared" si="0"/>
        <v>0.35164835164835168</v>
      </c>
      <c r="G7" s="20">
        <f>IFERROR(('2023'!C9-'2022'!C9)/'2022'!C9," ")</f>
        <v>0.2857142857142857</v>
      </c>
      <c r="H7" s="20">
        <f>IFERROR(('2023'!D9-'2022'!D9)/'2022'!D9," ")</f>
        <v>1.5</v>
      </c>
      <c r="I7" s="20">
        <f>IFERROR(('2023'!E9-'2022'!E9)/'2022'!E9," ")</f>
        <v>0.1875</v>
      </c>
      <c r="J7" s="20">
        <f>IFERROR(('2023'!F9-'2022'!F9)/'2022'!F9," ")</f>
        <v>0.18181818181818182</v>
      </c>
      <c r="K7" s="20">
        <f>IFERROR(('2023'!G9-'2022'!G9)/'2022'!G9," ")</f>
        <v>0.38461538461538464</v>
      </c>
      <c r="L7" s="20">
        <f>IFERROR(('2023'!H9-'2022'!H9)/'2022'!H9," ")</f>
        <v>0.2</v>
      </c>
      <c r="M7" s="20">
        <f>IFERROR(('2023'!I9-'2022'!I9)/'2022'!I9," ")</f>
        <v>0.35714285714285715</v>
      </c>
      <c r="N7" s="20">
        <f>IFERROR(('2023'!J9-'2022'!J9)/'2022'!J9," ")</f>
        <v>3</v>
      </c>
      <c r="O7" s="20">
        <f>IFERROR(('2023'!K9-'2022'!K9)/'2022'!K9," ")</f>
        <v>0.25</v>
      </c>
      <c r="P7" s="20">
        <f>IFERROR(('2023'!L9-'2022'!L9)/'2022'!L9," ")</f>
        <v>0.125</v>
      </c>
      <c r="Q7" s="20">
        <f>IFERROR(('2023'!M9-'2022'!M9)/'2022'!M9," ")</f>
        <v>0.33333333333333331</v>
      </c>
      <c r="R7" s="20">
        <f>IFERROR(('2023'!N9-'2022'!N9)/'2022'!N9," ")</f>
        <v>1</v>
      </c>
      <c r="S7" s="36">
        <f t="shared" si="1"/>
        <v>7.8051240426240422</v>
      </c>
      <c r="U7" s="19">
        <f>SUM('2022'!C9:E9)</f>
        <v>25</v>
      </c>
      <c r="V7" s="19">
        <f>SUM('2023'!C9:E9)</f>
        <v>33</v>
      </c>
      <c r="W7" s="20">
        <f t="shared" si="2"/>
        <v>0.32</v>
      </c>
      <c r="Y7" s="19">
        <f>SUM('2022'!G9:I9)</f>
        <v>32</v>
      </c>
      <c r="Z7" s="19">
        <f>SUM('2023'!G9:I9)</f>
        <v>43</v>
      </c>
      <c r="AA7" s="20">
        <f t="shared" si="3"/>
        <v>0.34375</v>
      </c>
      <c r="AD7" s="19">
        <f>SUM('2022'!L9:N9)</f>
        <v>18</v>
      </c>
      <c r="AE7" s="19">
        <f>SUM('2023'!L9:N9)</f>
        <v>25</v>
      </c>
      <c r="AF7" s="20">
        <f t="shared" si="4"/>
        <v>0.3888888888888889</v>
      </c>
    </row>
    <row r="8" spans="1:32" ht="15.6" x14ac:dyDescent="0.3">
      <c r="A8" s="5" t="s">
        <v>20</v>
      </c>
      <c r="B8" s="11" t="s">
        <v>25</v>
      </c>
      <c r="C8">
        <v>116</v>
      </c>
      <c r="D8">
        <v>88</v>
      </c>
      <c r="E8" s="18">
        <f t="shared" si="0"/>
        <v>0.31818181818181818</v>
      </c>
      <c r="G8" s="20">
        <f>IFERROR(('2023'!C10-'2022'!C10)/'2022'!C10," ")</f>
        <v>0.66666666666666663</v>
      </c>
      <c r="H8" s="20">
        <f>IFERROR(('2023'!D10-'2022'!D10)/'2022'!D10," ")</f>
        <v>3</v>
      </c>
      <c r="I8" s="20">
        <f>IFERROR(('2023'!E10-'2022'!E10)/'2022'!E10," ")</f>
        <v>0.5</v>
      </c>
      <c r="J8" s="20">
        <f>IFERROR(('2023'!F10-'2022'!F10)/'2022'!F10," ")</f>
        <v>0.2</v>
      </c>
      <c r="K8" s="20">
        <f>IFERROR(('2023'!G10-'2022'!G10)/'2022'!G10," ")</f>
        <v>1</v>
      </c>
      <c r="L8" s="20" t="str">
        <f>IFERROR(('2023'!H10-'2022'!H10)/'2022'!H10," ")</f>
        <v xml:space="preserve"> </v>
      </c>
      <c r="M8" s="20">
        <f>IFERROR(('2023'!I10-'2022'!I10)/'2022'!I10," ")</f>
        <v>0.35714285714285715</v>
      </c>
      <c r="N8" s="20">
        <f>IFERROR(('2023'!J10-'2022'!J10)/'2022'!J10," ")</f>
        <v>0.33333333333333331</v>
      </c>
      <c r="O8" s="20">
        <f>IFERROR(('2023'!K10-'2022'!K10)/'2022'!K10," ")</f>
        <v>0.14285714285714285</v>
      </c>
      <c r="P8" s="20">
        <f>IFERROR(('2023'!L10-'2022'!L10)/'2022'!L10," ")</f>
        <v>0.25</v>
      </c>
      <c r="Q8" s="20">
        <f>IFERROR(('2023'!M10-'2022'!M10)/'2022'!M10," ")</f>
        <v>9.0909090909090912E-2</v>
      </c>
      <c r="R8" s="20">
        <f>IFERROR(('2023'!N10-'2022'!N10)/'2022'!N10," ")</f>
        <v>0.36363636363636365</v>
      </c>
      <c r="S8" s="36">
        <f t="shared" si="1"/>
        <v>6.9045454545454534</v>
      </c>
      <c r="U8" s="19">
        <f>SUM('2022'!C10:E10)</f>
        <v>10</v>
      </c>
      <c r="V8" s="19">
        <f>SUM('2023'!C10:E10)</f>
        <v>18</v>
      </c>
      <c r="W8" s="20">
        <f t="shared" si="2"/>
        <v>0.8</v>
      </c>
      <c r="Y8" s="19">
        <f>SUM('2022'!G10:I10)</f>
        <v>15</v>
      </c>
      <c r="Z8" s="19">
        <f>SUM('2023'!G10:I10)</f>
        <v>22</v>
      </c>
      <c r="AA8" s="20">
        <f t="shared" si="3"/>
        <v>0.46666666666666667</v>
      </c>
      <c r="AD8" s="19">
        <f>SUM('2022'!L10:N10)</f>
        <v>37</v>
      </c>
      <c r="AE8" s="19">
        <f>SUM('2023'!L10:N10)</f>
        <v>44</v>
      </c>
      <c r="AF8" s="20">
        <f t="shared" si="4"/>
        <v>0.1891891891891892</v>
      </c>
    </row>
    <row r="9" spans="1:32" ht="15.6" x14ac:dyDescent="0.3">
      <c r="A9" s="5" t="s">
        <v>18</v>
      </c>
      <c r="B9" s="11" t="s">
        <v>26</v>
      </c>
      <c r="C9">
        <v>106</v>
      </c>
      <c r="D9">
        <v>76</v>
      </c>
      <c r="E9" s="18">
        <f t="shared" si="0"/>
        <v>0.39473684210526316</v>
      </c>
      <c r="G9" s="20">
        <f>IFERROR(('2023'!C11-'2022'!C11)/'2022'!C11," ")</f>
        <v>0.66666666666666663</v>
      </c>
      <c r="H9" s="20">
        <f>IFERROR(('2023'!D11-'2022'!D11)/'2022'!D11," ")</f>
        <v>3</v>
      </c>
      <c r="I9" s="20">
        <f>IFERROR(('2023'!E11-'2022'!E11)/'2022'!E11," ")</f>
        <v>0.33333333333333331</v>
      </c>
      <c r="J9" s="20">
        <f>IFERROR(('2023'!F11-'2022'!F11)/'2022'!F11," ")</f>
        <v>0.15384615384615385</v>
      </c>
      <c r="K9" s="20">
        <f>IFERROR(('2023'!G11-'2022'!G11)/'2022'!G11," ")</f>
        <v>1.25</v>
      </c>
      <c r="L9" s="20">
        <f>IFERROR(('2023'!H11-'2022'!H11)/'2022'!H11," ")</f>
        <v>0.16666666666666666</v>
      </c>
      <c r="M9" s="20">
        <f>IFERROR(('2023'!I11-'2022'!I11)/'2022'!I11," ")</f>
        <v>0.38461538461538464</v>
      </c>
      <c r="N9" s="20">
        <f>IFERROR(('2023'!J11-'2022'!J11)/'2022'!J11," ")</f>
        <v>1</v>
      </c>
      <c r="O9" s="20">
        <f>IFERROR(('2023'!K11-'2022'!K11)/'2022'!K11," ")</f>
        <v>0.25</v>
      </c>
      <c r="P9" s="20">
        <f>IFERROR(('2023'!L11-'2022'!L11)/'2022'!L11," ")</f>
        <v>0.25</v>
      </c>
      <c r="Q9" s="20">
        <f>IFERROR(('2023'!M11-'2022'!M11)/'2022'!M11," ")</f>
        <v>0.15384615384615385</v>
      </c>
      <c r="R9" s="20">
        <f>IFERROR(('2023'!N11-'2022'!N11)/'2022'!N11," ")</f>
        <v>0.8</v>
      </c>
      <c r="S9" s="36">
        <f t="shared" si="1"/>
        <v>8.4089743589743602</v>
      </c>
      <c r="U9" s="19">
        <f>SUM('2022'!C11:E11)</f>
        <v>13</v>
      </c>
      <c r="V9" s="19">
        <f>SUM('2023'!C11:E11)</f>
        <v>21</v>
      </c>
      <c r="W9" s="20">
        <f t="shared" si="2"/>
        <v>0.61538461538461542</v>
      </c>
      <c r="Y9" s="19">
        <f>SUM('2022'!G11:I11)</f>
        <v>23</v>
      </c>
      <c r="Z9" s="19">
        <f>SUM('2023'!G11:I11)</f>
        <v>34</v>
      </c>
      <c r="AA9" s="20">
        <f t="shared" si="3"/>
        <v>0.47826086956521741</v>
      </c>
      <c r="AD9" s="19">
        <f>SUM('2022'!L11:N11)</f>
        <v>22</v>
      </c>
      <c r="AE9" s="19">
        <f>SUM('2023'!L11:N11)</f>
        <v>29</v>
      </c>
      <c r="AF9" s="20">
        <f t="shared" si="4"/>
        <v>0.31818181818181818</v>
      </c>
    </row>
    <row r="10" spans="1:32" ht="15.6" x14ac:dyDescent="0.3">
      <c r="A10" s="5" t="s">
        <v>15</v>
      </c>
      <c r="B10" s="11" t="s">
        <v>27</v>
      </c>
      <c r="C10">
        <v>100</v>
      </c>
      <c r="D10">
        <v>68</v>
      </c>
      <c r="E10" s="18">
        <f t="shared" si="0"/>
        <v>0.47058823529411764</v>
      </c>
      <c r="G10" s="20">
        <f>IFERROR(('2023'!C12-'2022'!C12)/'2022'!C12," ")</f>
        <v>0.5</v>
      </c>
      <c r="H10" s="20">
        <f>IFERROR(('2023'!D12-'2022'!D12)/'2022'!D12," ")</f>
        <v>1.5</v>
      </c>
      <c r="I10" s="20">
        <f>IFERROR(('2023'!E12-'2022'!E12)/'2022'!E12," ")</f>
        <v>0.27272727272727271</v>
      </c>
      <c r="J10" s="20">
        <f>IFERROR(('2023'!F12-'2022'!F12)/'2022'!F12," ")</f>
        <v>0.2857142857142857</v>
      </c>
      <c r="K10" s="20">
        <f>IFERROR(('2023'!G12-'2022'!G12)/'2022'!G12," ")</f>
        <v>1.6666666666666667</v>
      </c>
      <c r="L10" s="20">
        <f>IFERROR(('2023'!H12-'2022'!H12)/'2022'!H12," ")</f>
        <v>0.5</v>
      </c>
      <c r="M10" s="20">
        <f>IFERROR(('2023'!I12-'2022'!I12)/'2022'!I12," ")</f>
        <v>0.55555555555555558</v>
      </c>
      <c r="N10" s="20">
        <f>IFERROR(('2023'!J12-'2022'!J12)/'2022'!J12," ")</f>
        <v>1</v>
      </c>
      <c r="O10" s="20">
        <f>IFERROR(('2023'!K12-'2022'!K12)/'2022'!K12," ")</f>
        <v>0.2</v>
      </c>
      <c r="P10" s="20">
        <f>IFERROR(('2023'!L12-'2022'!L12)/'2022'!L12," ")</f>
        <v>0.33333333333333331</v>
      </c>
      <c r="Q10" s="20">
        <f>IFERROR(('2023'!M12-'2022'!M12)/'2022'!M12," ")</f>
        <v>0.2</v>
      </c>
      <c r="R10" s="20">
        <f>IFERROR(('2023'!N12-'2022'!N12)/'2022'!N12," ")</f>
        <v>0.44444444444444442</v>
      </c>
      <c r="S10" s="36">
        <f t="shared" si="1"/>
        <v>7.4584415584415584</v>
      </c>
      <c r="U10" s="19">
        <f>SUM('2022'!C12:E12)</f>
        <v>17</v>
      </c>
      <c r="V10" s="19">
        <f>SUM('2023'!C12:E12)</f>
        <v>25</v>
      </c>
      <c r="W10" s="20">
        <f t="shared" si="2"/>
        <v>0.47058823529411764</v>
      </c>
      <c r="Y10" s="19">
        <f>SUM('2022'!G12:I12)</f>
        <v>14</v>
      </c>
      <c r="Z10" s="19">
        <f>SUM('2023'!G12:I12)</f>
        <v>25</v>
      </c>
      <c r="AA10" s="20">
        <f t="shared" si="3"/>
        <v>0.7857142857142857</v>
      </c>
      <c r="AD10" s="19">
        <f>SUM('2022'!L12:N12)</f>
        <v>22</v>
      </c>
      <c r="AE10" s="19">
        <f>SUM('2023'!L12:N12)</f>
        <v>29</v>
      </c>
      <c r="AF10" s="20">
        <f t="shared" si="4"/>
        <v>0.31818181818181818</v>
      </c>
    </row>
    <row r="11" spans="1:32" ht="15.6" x14ac:dyDescent="0.3">
      <c r="A11" s="5" t="s">
        <v>28</v>
      </c>
      <c r="B11" s="11" t="s">
        <v>29</v>
      </c>
      <c r="C11">
        <v>95</v>
      </c>
      <c r="D11">
        <v>66</v>
      </c>
      <c r="E11" s="18">
        <f t="shared" si="0"/>
        <v>0.43939393939393939</v>
      </c>
      <c r="G11" s="20">
        <f>IFERROR(('2023'!C13-'2022'!C13)/'2022'!C13," ")</f>
        <v>1</v>
      </c>
      <c r="H11" s="20">
        <f>IFERROR(('2023'!D13-'2022'!D13)/'2022'!D13," ")</f>
        <v>3</v>
      </c>
      <c r="I11" s="20">
        <f>IFERROR(('2023'!E13-'2022'!E13)/'2022'!E13," ")</f>
        <v>0.375</v>
      </c>
      <c r="J11" s="20">
        <f>IFERROR(('2023'!F13-'2022'!F13)/'2022'!F13," ")</f>
        <v>0.2857142857142857</v>
      </c>
      <c r="K11" s="20">
        <f>IFERROR(('2023'!G13-'2022'!G13)/'2022'!G13," ")</f>
        <v>2</v>
      </c>
      <c r="L11" s="20" t="str">
        <f>IFERROR(('2023'!H13-'2022'!H13)/'2022'!H13," ")</f>
        <v xml:space="preserve"> </v>
      </c>
      <c r="M11" s="20">
        <f>IFERROR(('2023'!I13-'2022'!I13)/'2022'!I13," ")</f>
        <v>0.35714285714285715</v>
      </c>
      <c r="N11" s="20">
        <f>IFERROR(('2023'!J13-'2022'!J13)/'2022'!J13," ")</f>
        <v>0.75</v>
      </c>
      <c r="O11" s="20">
        <f>IFERROR(('2023'!K13-'2022'!K13)/'2022'!K13," ")</f>
        <v>0.16666666666666666</v>
      </c>
      <c r="P11" s="20">
        <f>IFERROR(('2023'!L13-'2022'!L13)/'2022'!L13," ")</f>
        <v>0.2</v>
      </c>
      <c r="Q11" s="20">
        <f>IFERROR(('2023'!M13-'2022'!M13)/'2022'!M13," ")</f>
        <v>0.13333333333333333</v>
      </c>
      <c r="R11" s="20">
        <f>IFERROR(('2023'!N13-'2022'!N13)/'2022'!N13," ")</f>
        <v>1.3333333333333333</v>
      </c>
      <c r="S11" s="36">
        <f t="shared" si="1"/>
        <v>9.6011904761904763</v>
      </c>
      <c r="U11" s="19">
        <f>SUM('2022'!C13:E13)</f>
        <v>11</v>
      </c>
      <c r="V11" s="19">
        <f>SUM('2023'!C13:E13)</f>
        <v>19</v>
      </c>
      <c r="W11" s="20">
        <f t="shared" si="2"/>
        <v>0.72727272727272729</v>
      </c>
      <c r="Y11" s="19">
        <f>SUM('2022'!G13:I13)</f>
        <v>15</v>
      </c>
      <c r="Z11" s="19">
        <f>SUM('2023'!G13:I13)</f>
        <v>23</v>
      </c>
      <c r="AA11" s="20">
        <f t="shared" si="3"/>
        <v>0.53333333333333333</v>
      </c>
      <c r="AD11" s="19">
        <f>SUM('2022'!L13:N13)</f>
        <v>23</v>
      </c>
      <c r="AE11" s="19">
        <f>SUM('2023'!L13:N13)</f>
        <v>30</v>
      </c>
      <c r="AF11" s="20">
        <f t="shared" si="4"/>
        <v>0.30434782608695654</v>
      </c>
    </row>
    <row r="12" spans="1:32" ht="15.6" x14ac:dyDescent="0.3">
      <c r="A12" s="5" t="s">
        <v>20</v>
      </c>
      <c r="B12" s="11" t="s">
        <v>30</v>
      </c>
      <c r="C12">
        <v>94</v>
      </c>
      <c r="D12">
        <v>64</v>
      </c>
      <c r="E12" s="18">
        <f t="shared" si="0"/>
        <v>0.46875</v>
      </c>
      <c r="G12" s="20" t="str">
        <f>IFERROR(('2023'!C14-'2022'!C14)/'2022'!C14," ")</f>
        <v xml:space="preserve"> </v>
      </c>
      <c r="H12" s="20">
        <f>IFERROR(('2023'!D14-'2022'!D14)/'2022'!D14," ")</f>
        <v>3</v>
      </c>
      <c r="I12" s="20" t="str">
        <f>IFERROR(('2023'!E14-'2022'!E14)/'2022'!E14," ")</f>
        <v xml:space="preserve"> </v>
      </c>
      <c r="J12" s="20" t="str">
        <f>IFERROR(('2023'!F14-'2022'!F14)/'2022'!F14," ")</f>
        <v xml:space="preserve"> </v>
      </c>
      <c r="K12" s="20" t="str">
        <f>IFERROR(('2023'!G14-'2022'!G14)/'2022'!G14," ")</f>
        <v xml:space="preserve"> </v>
      </c>
      <c r="L12" s="20">
        <f>IFERROR(('2023'!H14-'2022'!H14)/'2022'!H14," ")</f>
        <v>0.2</v>
      </c>
      <c r="M12" s="20">
        <f>IFERROR(('2023'!I14-'2022'!I14)/'2022'!I14," ")</f>
        <v>1.25</v>
      </c>
      <c r="N12" s="20" t="str">
        <f>IFERROR(('2023'!J14-'2022'!J14)/'2022'!J14," ")</f>
        <v xml:space="preserve"> </v>
      </c>
      <c r="O12" s="20">
        <f>IFERROR(('2023'!K14-'2022'!K14)/'2022'!K14," ")</f>
        <v>5.2631578947368418E-2</v>
      </c>
      <c r="P12" s="20">
        <f>IFERROR(('2023'!L14-'2022'!L14)/'2022'!L14," ")</f>
        <v>0.1111111111111111</v>
      </c>
      <c r="Q12" s="20">
        <f>IFERROR(('2023'!M14-'2022'!M14)/'2022'!M14," ")</f>
        <v>0.125</v>
      </c>
      <c r="R12" s="20">
        <f>IFERROR(('2023'!N14-'2022'!N14)/'2022'!N14," ")</f>
        <v>0.4</v>
      </c>
      <c r="S12" s="36">
        <f t="shared" si="1"/>
        <v>5.1387426900584794</v>
      </c>
      <c r="U12" s="19">
        <f>SUM('2022'!C14:E14)</f>
        <v>1</v>
      </c>
      <c r="V12" s="19">
        <f>SUM('2023'!C14:E14)</f>
        <v>8</v>
      </c>
      <c r="W12" s="20">
        <f t="shared" si="2"/>
        <v>7</v>
      </c>
      <c r="Y12" s="19">
        <f>SUM('2022'!G14:I14)</f>
        <v>9</v>
      </c>
      <c r="Z12" s="19">
        <f>SUM('2023'!G14:I14)</f>
        <v>20</v>
      </c>
      <c r="AA12" s="20">
        <f t="shared" si="3"/>
        <v>1.2222222222222223</v>
      </c>
      <c r="AD12" s="19">
        <f>SUM('2022'!L14:N14)</f>
        <v>35</v>
      </c>
      <c r="AE12" s="19">
        <f>SUM('2023'!L14:N14)</f>
        <v>42</v>
      </c>
      <c r="AF12" s="20">
        <f t="shared" si="4"/>
        <v>0.2</v>
      </c>
    </row>
    <row r="13" spans="1:32" ht="15.6" x14ac:dyDescent="0.3">
      <c r="A13" s="5" t="s">
        <v>18</v>
      </c>
      <c r="B13" s="11" t="s">
        <v>31</v>
      </c>
      <c r="C13">
        <v>86</v>
      </c>
      <c r="D13">
        <v>56</v>
      </c>
      <c r="E13" s="18">
        <f t="shared" si="0"/>
        <v>0.5357142857142857</v>
      </c>
      <c r="G13" s="20">
        <f>IFERROR(('2023'!C15-'2022'!C15)/'2022'!C15," ")</f>
        <v>0.4</v>
      </c>
      <c r="H13" s="20" t="str">
        <f>IFERROR(('2023'!D15-'2022'!D15)/'2022'!D15," ")</f>
        <v xml:space="preserve"> </v>
      </c>
      <c r="I13" s="20">
        <f>IFERROR(('2023'!E15-'2022'!E15)/'2022'!E15," ")</f>
        <v>0.6</v>
      </c>
      <c r="J13" s="20">
        <f>IFERROR(('2023'!F15-'2022'!F15)/'2022'!F15," ")</f>
        <v>0.66666666666666663</v>
      </c>
      <c r="K13" s="20">
        <f>IFERROR(('2023'!G15-'2022'!G15)/'2022'!G15," ")</f>
        <v>2.5</v>
      </c>
      <c r="L13" s="20">
        <f>IFERROR(('2023'!H15-'2022'!H15)/'2022'!H15," ")</f>
        <v>0.25</v>
      </c>
      <c r="M13" s="20">
        <f>IFERROR(('2023'!I15-'2022'!I15)/'2022'!I15," ")</f>
        <v>0.625</v>
      </c>
      <c r="N13" s="20">
        <f>IFERROR(('2023'!J15-'2022'!J15)/'2022'!J15," ")</f>
        <v>0.6</v>
      </c>
      <c r="O13" s="20">
        <f>IFERROR(('2023'!K15-'2022'!K15)/'2022'!K15," ")</f>
        <v>0.1111111111111111</v>
      </c>
      <c r="P13" s="20">
        <f>IFERROR(('2023'!L15-'2022'!L15)/'2022'!L15," ")</f>
        <v>0.125</v>
      </c>
      <c r="Q13" s="20">
        <f>IFERROR(('2023'!M15-'2022'!M15)/'2022'!M15," ")</f>
        <v>0.5</v>
      </c>
      <c r="R13" s="20">
        <f>IFERROR(('2023'!N15-'2022'!N15)/'2022'!N15," ")</f>
        <v>1.3333333333333333</v>
      </c>
      <c r="S13" s="36">
        <f t="shared" si="1"/>
        <v>7.7111111111111095</v>
      </c>
      <c r="U13" s="19">
        <f>SUM('2022'!C15:E15)</f>
        <v>10</v>
      </c>
      <c r="V13" s="19">
        <f>SUM('2023'!C15:E15)</f>
        <v>16</v>
      </c>
      <c r="W13" s="20">
        <f t="shared" si="2"/>
        <v>0.6</v>
      </c>
      <c r="Y13" s="19">
        <f>SUM('2022'!G15:I15)</f>
        <v>14</v>
      </c>
      <c r="Z13" s="19">
        <f>SUM('2023'!G15:I15)</f>
        <v>25</v>
      </c>
      <c r="AA13" s="20">
        <f t="shared" si="3"/>
        <v>0.7857142857142857</v>
      </c>
      <c r="AD13" s="19">
        <f>SUM('2022'!L15:N15)</f>
        <v>15</v>
      </c>
      <c r="AE13" s="19">
        <f>SUM('2023'!L15:N15)</f>
        <v>22</v>
      </c>
      <c r="AF13" s="20">
        <f t="shared" si="4"/>
        <v>0.46666666666666667</v>
      </c>
    </row>
    <row r="14" spans="1:32" ht="15.6" x14ac:dyDescent="0.3">
      <c r="A14" s="5" t="s">
        <v>28</v>
      </c>
      <c r="B14" s="11" t="s">
        <v>32</v>
      </c>
      <c r="C14">
        <v>70</v>
      </c>
      <c r="D14">
        <v>39</v>
      </c>
      <c r="E14" s="18">
        <f t="shared" si="0"/>
        <v>0.79487179487179482</v>
      </c>
      <c r="G14" s="20">
        <f>IFERROR(('2023'!C16-'2022'!C16)/'2022'!C16," ")</f>
        <v>1</v>
      </c>
      <c r="H14" s="20">
        <f>IFERROR(('2023'!D16-'2022'!D16)/'2022'!D16," ")</f>
        <v>1.5</v>
      </c>
      <c r="I14" s="20" t="str">
        <f>IFERROR(('2023'!E16-'2022'!E16)/'2022'!E16," ")</f>
        <v xml:space="preserve"> </v>
      </c>
      <c r="J14" s="20">
        <f>IFERROR(('2023'!F16-'2022'!F16)/'2022'!F16," ")</f>
        <v>1</v>
      </c>
      <c r="K14" s="20">
        <f>IFERROR(('2023'!G16-'2022'!G16)/'2022'!G16," ")</f>
        <v>5</v>
      </c>
      <c r="L14" s="20">
        <f>IFERROR(('2023'!H16-'2022'!H16)/'2022'!H16," ")</f>
        <v>0.5</v>
      </c>
      <c r="M14" s="20">
        <f>IFERROR(('2023'!I16-'2022'!I16)/'2022'!I16," ")</f>
        <v>1</v>
      </c>
      <c r="N14" s="20">
        <f>IFERROR(('2023'!J16-'2022'!J16)/'2022'!J16," ")</f>
        <v>1.5</v>
      </c>
      <c r="O14" s="20">
        <f>IFERROR(('2023'!K16-'2022'!K16)/'2022'!K16," ")</f>
        <v>0.33333333333333331</v>
      </c>
      <c r="P14" s="20">
        <f>IFERROR(('2023'!L16-'2022'!L16)/'2022'!L16," ")</f>
        <v>0.14285714285714285</v>
      </c>
      <c r="Q14" s="20">
        <f>IFERROR(('2023'!M16-'2022'!M16)/'2022'!M16," ")</f>
        <v>0.2857142857142857</v>
      </c>
      <c r="R14" s="20">
        <f>IFERROR(('2023'!N16-'2022'!N16)/'2022'!N16," ")</f>
        <v>0.66666666666666663</v>
      </c>
      <c r="S14" s="36">
        <f t="shared" si="1"/>
        <v>12.928571428571429</v>
      </c>
      <c r="U14" s="19">
        <f>SUM('2022'!C16:E16)</f>
        <v>4</v>
      </c>
      <c r="V14" s="19">
        <f>SUM('2023'!C16:E16)</f>
        <v>11</v>
      </c>
      <c r="W14" s="20">
        <f t="shared" si="2"/>
        <v>1.75</v>
      </c>
      <c r="Y14" s="19">
        <f>SUM('2022'!G16:I16)</f>
        <v>8</v>
      </c>
      <c r="Z14" s="19">
        <f>SUM('2023'!G16:I16)</f>
        <v>19</v>
      </c>
      <c r="AA14" s="20">
        <f t="shared" si="3"/>
        <v>1.375</v>
      </c>
      <c r="AD14" s="19">
        <f>SUM('2022'!L16:N16)</f>
        <v>20</v>
      </c>
      <c r="AE14" s="19">
        <f>SUM('2023'!L16:N16)</f>
        <v>27</v>
      </c>
      <c r="AF14" s="20">
        <f t="shared" si="4"/>
        <v>0.35</v>
      </c>
    </row>
    <row r="15" spans="1:32" ht="15.6" x14ac:dyDescent="0.3">
      <c r="A15" s="5" t="s">
        <v>20</v>
      </c>
      <c r="B15" s="11" t="s">
        <v>33</v>
      </c>
      <c r="C15">
        <v>73</v>
      </c>
      <c r="D15">
        <v>41</v>
      </c>
      <c r="E15" s="18">
        <f t="shared" si="0"/>
        <v>0.78048780487804881</v>
      </c>
      <c r="G15" s="20">
        <f>IFERROR(('2023'!C17-'2022'!C17)/'2022'!C17," ")</f>
        <v>0.2857142857142857</v>
      </c>
      <c r="H15" s="20">
        <f>IFERROR(('2023'!D17-'2022'!D17)/'2022'!D17," ")</f>
        <v>1.5</v>
      </c>
      <c r="I15" s="20">
        <f>IFERROR(('2023'!E17-'2022'!E17)/'2022'!E17," ")</f>
        <v>1.5</v>
      </c>
      <c r="J15" s="20">
        <f>IFERROR(('2023'!F17-'2022'!F17)/'2022'!F17," ")</f>
        <v>0.22222222222222221</v>
      </c>
      <c r="K15" s="20" t="str">
        <f>IFERROR(('2023'!G17-'2022'!G17)/'2022'!G17," ")</f>
        <v xml:space="preserve"> </v>
      </c>
      <c r="L15" s="20">
        <f>IFERROR(('2023'!H17-'2022'!H17)/'2022'!H17," ")</f>
        <v>1</v>
      </c>
      <c r="M15" s="20">
        <f>IFERROR(('2023'!I17-'2022'!I17)/'2022'!I17," ")</f>
        <v>2.5</v>
      </c>
      <c r="N15" s="20" t="str">
        <f>IFERROR(('2023'!J17-'2022'!J17)/'2022'!J17," ")</f>
        <v xml:space="preserve"> </v>
      </c>
      <c r="O15" s="20">
        <f>IFERROR(('2023'!K17-'2022'!K17)/'2022'!K17," ")</f>
        <v>0.125</v>
      </c>
      <c r="P15" s="20">
        <f>IFERROR(('2023'!L17-'2022'!L17)/'2022'!L17," ")</f>
        <v>0.5</v>
      </c>
      <c r="Q15" s="20">
        <f>IFERROR(('2023'!M17-'2022'!M17)/'2022'!M17," ")</f>
        <v>0.5</v>
      </c>
      <c r="R15" s="20">
        <f>IFERROR(('2023'!N17-'2022'!N17)/'2022'!N17," ")</f>
        <v>1</v>
      </c>
      <c r="S15" s="36">
        <f t="shared" si="1"/>
        <v>9.1329365079365079</v>
      </c>
      <c r="U15" s="19">
        <f>SUM('2022'!C17:E17)</f>
        <v>11</v>
      </c>
      <c r="V15" s="19">
        <f>SUM('2023'!C17:E17)</f>
        <v>19</v>
      </c>
      <c r="W15" s="20">
        <f t="shared" si="2"/>
        <v>0.72727272727272729</v>
      </c>
      <c r="Y15" s="19">
        <f>SUM('2022'!G17:I17)</f>
        <v>3</v>
      </c>
      <c r="Z15" s="19">
        <f>SUM('2023'!G17:I17)</f>
        <v>14</v>
      </c>
      <c r="AA15" s="20">
        <f t="shared" si="3"/>
        <v>3.6666666666666665</v>
      </c>
      <c r="AD15" s="19">
        <f>SUM('2022'!L17:N17)</f>
        <v>10</v>
      </c>
      <c r="AE15" s="19">
        <f>SUM('2023'!L17:N17)</f>
        <v>17</v>
      </c>
      <c r="AF15" s="20">
        <f t="shared" si="4"/>
        <v>0.7</v>
      </c>
    </row>
    <row r="16" spans="1:32" ht="15.6" x14ac:dyDescent="0.3">
      <c r="A16" s="5" t="s">
        <v>28</v>
      </c>
      <c r="B16" s="11" t="s">
        <v>34</v>
      </c>
      <c r="C16">
        <v>64</v>
      </c>
      <c r="D16">
        <v>32</v>
      </c>
      <c r="E16" s="18">
        <f t="shared" si="0"/>
        <v>1</v>
      </c>
      <c r="G16" s="20" t="str">
        <f>IFERROR(('2023'!C18-'2022'!C18)/'2022'!C18," ")</f>
        <v xml:space="preserve"> </v>
      </c>
      <c r="H16" s="20">
        <f>IFERROR(('2023'!D18-'2022'!D18)/'2022'!D18," ")</f>
        <v>1</v>
      </c>
      <c r="I16" s="20">
        <f>IFERROR(('2023'!E18-'2022'!E18)/'2022'!E18," ")</f>
        <v>3</v>
      </c>
      <c r="J16" s="20">
        <f>IFERROR(('2023'!F18-'2022'!F18)/'2022'!F18," ")</f>
        <v>2</v>
      </c>
      <c r="K16" s="20" t="str">
        <f>IFERROR(('2023'!G18-'2022'!G18)/'2022'!G18," ")</f>
        <v xml:space="preserve"> </v>
      </c>
      <c r="L16" s="20">
        <f>IFERROR(('2023'!H18-'2022'!H18)/'2022'!H18," ")</f>
        <v>0.2</v>
      </c>
      <c r="M16" s="20">
        <f>IFERROR(('2023'!I18-'2022'!I18)/'2022'!I18," ")</f>
        <v>0.7142857142857143</v>
      </c>
      <c r="N16" s="20" t="str">
        <f>IFERROR(('2023'!J18-'2022'!J18)/'2022'!J18," ")</f>
        <v xml:space="preserve"> </v>
      </c>
      <c r="O16" s="20">
        <f>IFERROR(('2023'!K18-'2022'!K18)/'2022'!K18," ")</f>
        <v>0.2</v>
      </c>
      <c r="P16" s="20" t="str">
        <f>IFERROR(('2023'!L18-'2022'!L18)/'2022'!L18," ")</f>
        <v xml:space="preserve"> </v>
      </c>
      <c r="Q16" s="20">
        <f>IFERROR(('2023'!M18-'2022'!M18)/'2022'!M18," ")</f>
        <v>0.22222222222222221</v>
      </c>
      <c r="R16" s="20">
        <f>IFERROR(('2023'!N18-'2022'!N18)/'2022'!N18," ")</f>
        <v>4</v>
      </c>
      <c r="S16" s="36">
        <f t="shared" si="1"/>
        <v>11.336507936507937</v>
      </c>
      <c r="U16" s="19">
        <f>SUM('2022'!C18:E18)</f>
        <v>4</v>
      </c>
      <c r="V16" s="19">
        <f>SUM('2023'!C18:E18)</f>
        <v>12</v>
      </c>
      <c r="W16" s="20">
        <f t="shared" si="2"/>
        <v>2</v>
      </c>
      <c r="Y16" s="19">
        <f>SUM('2022'!G18:I18)</f>
        <v>12</v>
      </c>
      <c r="Z16" s="19">
        <f>SUM('2023'!G18:I18)</f>
        <v>23</v>
      </c>
      <c r="AA16" s="20">
        <f t="shared" si="3"/>
        <v>0.91666666666666663</v>
      </c>
      <c r="AD16" s="19">
        <f>SUM('2022'!L18:N18)</f>
        <v>10</v>
      </c>
      <c r="AE16" s="19">
        <f>SUM('2023'!L18:N18)</f>
        <v>17</v>
      </c>
      <c r="AF16" s="20">
        <f t="shared" si="4"/>
        <v>0.7</v>
      </c>
    </row>
    <row r="17" spans="1:32" ht="15.6" x14ac:dyDescent="0.3">
      <c r="A17" s="5" t="s">
        <v>18</v>
      </c>
      <c r="B17" s="11" t="s">
        <v>35</v>
      </c>
      <c r="C17">
        <v>65</v>
      </c>
      <c r="D17">
        <v>38</v>
      </c>
      <c r="E17" s="18">
        <f t="shared" si="0"/>
        <v>0.71052631578947367</v>
      </c>
      <c r="G17" s="20">
        <f>IFERROR(('2023'!C19-'2022'!C19)/'2022'!C19," ")</f>
        <v>0.66666666666666663</v>
      </c>
      <c r="H17" s="20">
        <f>IFERROR(('2023'!D19-'2022'!D19)/'2022'!D19," ")</f>
        <v>3</v>
      </c>
      <c r="I17" s="20">
        <f>IFERROR(('2023'!E19-'2022'!E19)/'2022'!E19," ")</f>
        <v>0.5</v>
      </c>
      <c r="J17" s="20" t="str">
        <f>IFERROR(('2023'!F19-'2022'!F19)/'2022'!F19," ")</f>
        <v xml:space="preserve"> </v>
      </c>
      <c r="K17" s="20">
        <f>IFERROR(('2023'!G19-'2022'!G19)/'2022'!G19," ")</f>
        <v>3</v>
      </c>
      <c r="L17" s="20" t="str">
        <f>IFERROR(('2023'!H19-'2022'!H19)/'2022'!H19," ")</f>
        <v xml:space="preserve"> </v>
      </c>
      <c r="M17" s="20">
        <f>IFERROR(('2023'!I19-'2022'!I19)/'2022'!I19," ")</f>
        <v>5</v>
      </c>
      <c r="N17" s="20">
        <f>IFERROR(('2023'!J19-'2022'!J19)/'2022'!J19," ")</f>
        <v>1</v>
      </c>
      <c r="O17" s="20">
        <f>IFERROR(('2023'!K19-'2022'!K19)/'2022'!K19," ")</f>
        <v>0.2</v>
      </c>
      <c r="P17" s="20">
        <f>IFERROR(('2023'!L19-'2022'!L19)/'2022'!L19," ")</f>
        <v>6.6666666666666666E-2</v>
      </c>
      <c r="Q17" s="20">
        <f>IFERROR(('2023'!M19-'2022'!M19)/'2022'!M19," ")</f>
        <v>0.5</v>
      </c>
      <c r="R17" s="20">
        <f>IFERROR(('2023'!N19-'2022'!N19)/'2022'!N19," ")</f>
        <v>4</v>
      </c>
      <c r="S17" s="36">
        <f t="shared" si="1"/>
        <v>17.93333333333333</v>
      </c>
      <c r="U17" s="19">
        <f>SUM('2022'!C19:E19)</f>
        <v>10</v>
      </c>
      <c r="V17" s="19">
        <f>SUM('2023'!C19:E19)</f>
        <v>18</v>
      </c>
      <c r="W17" s="20">
        <f t="shared" si="2"/>
        <v>0.8</v>
      </c>
      <c r="Y17" s="19">
        <f>SUM('2022'!G19:I19)</f>
        <v>2</v>
      </c>
      <c r="Z17" s="19">
        <f>SUM('2023'!G19:I19)</f>
        <v>11</v>
      </c>
      <c r="AA17" s="20">
        <f t="shared" si="3"/>
        <v>4.5</v>
      </c>
      <c r="AD17" s="19">
        <f>SUM('2022'!L19:N19)</f>
        <v>20</v>
      </c>
      <c r="AE17" s="19">
        <f>SUM('2023'!L19:N19)</f>
        <v>27</v>
      </c>
      <c r="AF17" s="20">
        <f t="shared" si="4"/>
        <v>0.35</v>
      </c>
    </row>
    <row r="18" spans="1:32" ht="15.6" x14ac:dyDescent="0.3">
      <c r="A18" s="5" t="s">
        <v>28</v>
      </c>
      <c r="B18" s="11" t="s">
        <v>36</v>
      </c>
      <c r="C18">
        <v>66</v>
      </c>
      <c r="D18">
        <v>38</v>
      </c>
      <c r="E18" s="18">
        <f t="shared" si="0"/>
        <v>0.73684210526315785</v>
      </c>
      <c r="G18" s="20">
        <f>IFERROR(('2023'!C20-'2022'!C20)/'2022'!C20," ")</f>
        <v>0.4</v>
      </c>
      <c r="H18" s="20" t="str">
        <f>IFERROR(('2023'!D20-'2022'!D20)/'2022'!D20," ")</f>
        <v xml:space="preserve"> </v>
      </c>
      <c r="I18" s="20">
        <f>IFERROR(('2023'!E20-'2022'!E20)/'2022'!E20," ")</f>
        <v>1</v>
      </c>
      <c r="J18" s="20">
        <f>IFERROR(('2023'!F20-'2022'!F20)/'2022'!F20," ")</f>
        <v>2</v>
      </c>
      <c r="K18" s="20">
        <f>IFERROR(('2023'!G20-'2022'!G20)/'2022'!G20," ")</f>
        <v>1</v>
      </c>
      <c r="L18" s="20">
        <f>IFERROR(('2023'!H20-'2022'!H20)/'2022'!H20," ")</f>
        <v>0.125</v>
      </c>
      <c r="M18" s="20">
        <f>IFERROR(('2023'!I20-'2022'!I20)/'2022'!I20," ")</f>
        <v>0.625</v>
      </c>
      <c r="N18" s="20">
        <f>IFERROR(('2023'!J20-'2022'!J20)/'2022'!J20," ")</f>
        <v>1.5</v>
      </c>
      <c r="O18" s="20">
        <f>IFERROR(('2023'!K20-'2022'!K20)/'2022'!K20," ")</f>
        <v>0.33333333333333331</v>
      </c>
      <c r="P18" s="20">
        <f>IFERROR(('2023'!L20-'2022'!L20)/'2022'!L20," ")</f>
        <v>0.5</v>
      </c>
      <c r="Q18" s="20">
        <f>IFERROR(('2023'!M20-'2022'!M20)/'2022'!M20," ")</f>
        <v>1</v>
      </c>
      <c r="R18" s="20">
        <f>IFERROR(('2023'!N20-'2022'!N20)/'2022'!N20," ")</f>
        <v>1.3333333333333333</v>
      </c>
      <c r="S18" s="36">
        <f t="shared" si="1"/>
        <v>9.8166666666666682</v>
      </c>
      <c r="U18" s="19">
        <f>SUM('2022'!C20:E20)</f>
        <v>8</v>
      </c>
      <c r="V18" s="19">
        <f>SUM('2023'!C20:E20)</f>
        <v>16</v>
      </c>
      <c r="W18" s="20">
        <f t="shared" si="2"/>
        <v>1</v>
      </c>
      <c r="Y18" s="19">
        <f>SUM('2022'!G20:I20)</f>
        <v>17</v>
      </c>
      <c r="Z18" s="19">
        <f>SUM('2023'!G20:I20)</f>
        <v>24</v>
      </c>
      <c r="AA18" s="20">
        <f t="shared" si="3"/>
        <v>0.41176470588235292</v>
      </c>
      <c r="AD18" s="19">
        <f>SUM('2022'!L20:N20)</f>
        <v>7</v>
      </c>
      <c r="AE18" s="19">
        <f>SUM('2023'!L20:N20)</f>
        <v>14</v>
      </c>
      <c r="AF18" s="20">
        <f t="shared" si="4"/>
        <v>1</v>
      </c>
    </row>
    <row r="19" spans="1:32" ht="15.6" x14ac:dyDescent="0.3">
      <c r="A19" s="5" t="s">
        <v>15</v>
      </c>
      <c r="B19" s="11" t="s">
        <v>37</v>
      </c>
      <c r="C19">
        <v>65</v>
      </c>
      <c r="D19">
        <v>36</v>
      </c>
      <c r="E19" s="18">
        <f t="shared" si="0"/>
        <v>0.80555555555555558</v>
      </c>
      <c r="G19" s="20">
        <f>IFERROR(('2023'!C21-'2022'!C21)/'2022'!C21," ")</f>
        <v>0.22222222222222221</v>
      </c>
      <c r="H19" s="20" t="str">
        <f>IFERROR(('2023'!D21-'2022'!D21)/'2022'!D21," ")</f>
        <v xml:space="preserve"> </v>
      </c>
      <c r="I19" s="20">
        <f>IFERROR(('2023'!E21-'2022'!E21)/'2022'!E21," ")</f>
        <v>0.42857142857142855</v>
      </c>
      <c r="J19" s="20">
        <f>IFERROR(('2023'!F21-'2022'!F21)/'2022'!F21," ")</f>
        <v>0.4</v>
      </c>
      <c r="K19" s="20" t="str">
        <f>IFERROR(('2023'!G21-'2022'!G21)/'2022'!G21," ")</f>
        <v xml:space="preserve"> </v>
      </c>
      <c r="L19" s="20">
        <f>IFERROR(('2023'!H21-'2022'!H21)/'2022'!H21," ")</f>
        <v>-1</v>
      </c>
      <c r="M19" s="20">
        <f>IFERROR(('2023'!I21-'2022'!I21)/'2022'!I21," ")</f>
        <v>1.25</v>
      </c>
      <c r="N19" s="20">
        <f>IFERROR(('2023'!J21-'2022'!J21)/'2022'!J21," ")</f>
        <v>3</v>
      </c>
      <c r="O19" s="20">
        <f>IFERROR(('2023'!K21-'2022'!K21)/'2022'!K21," ")</f>
        <v>1</v>
      </c>
      <c r="P19" s="20">
        <f>IFERROR(('2023'!L21-'2022'!L21)/'2022'!L21," ")</f>
        <v>0.33333333333333331</v>
      </c>
      <c r="Q19" s="20">
        <f>IFERROR(('2023'!M21-'2022'!M21)/'2022'!M21," ")</f>
        <v>0.4</v>
      </c>
      <c r="R19" s="20" t="str">
        <f>IFERROR(('2023'!N21-'2022'!N21)/'2022'!N21," ")</f>
        <v xml:space="preserve"> </v>
      </c>
      <c r="S19" s="36">
        <f t="shared" si="1"/>
        <v>6.034126984126984</v>
      </c>
      <c r="U19" s="19">
        <f>SUM('2022'!C21:E21)</f>
        <v>16</v>
      </c>
      <c r="V19" s="19">
        <f>SUM('2023'!C21:E21)</f>
        <v>23</v>
      </c>
      <c r="W19" s="20">
        <f t="shared" si="2"/>
        <v>0.4375</v>
      </c>
      <c r="Y19" s="19">
        <f>SUM('2022'!G21:I21)</f>
        <v>5</v>
      </c>
      <c r="Z19" s="19">
        <f>SUM('2023'!G21:I21)</f>
        <v>14</v>
      </c>
      <c r="AA19" s="20">
        <f t="shared" si="3"/>
        <v>1.8</v>
      </c>
      <c r="AD19" s="19">
        <f>SUM('2022'!L21:N21)</f>
        <v>8</v>
      </c>
      <c r="AE19" s="19">
        <f>SUM('2023'!L21:N21)</f>
        <v>15</v>
      </c>
      <c r="AF19" s="20">
        <f t="shared" si="4"/>
        <v>0.875</v>
      </c>
    </row>
    <row r="20" spans="1:32" ht="15.6" x14ac:dyDescent="0.3">
      <c r="A20" s="5" t="s">
        <v>18</v>
      </c>
      <c r="B20" s="11" t="s">
        <v>38</v>
      </c>
      <c r="C20">
        <v>61</v>
      </c>
      <c r="D20">
        <v>42</v>
      </c>
      <c r="E20" s="18">
        <f t="shared" si="0"/>
        <v>0.45238095238095238</v>
      </c>
      <c r="G20" s="20">
        <f>IFERROR(('2023'!C22-'2022'!C22)/'2022'!C22," ")</f>
        <v>0.4</v>
      </c>
      <c r="H20" s="20">
        <f>IFERROR(('2023'!D22-'2022'!D22)/'2022'!D22," ")</f>
        <v>0.5</v>
      </c>
      <c r="I20" s="20">
        <f>IFERROR(('2023'!E22-'2022'!E22)/'2022'!E22," ")</f>
        <v>1.5</v>
      </c>
      <c r="J20" s="20">
        <f>IFERROR(('2023'!F22-'2022'!F22)/'2022'!F22," ")</f>
        <v>2</v>
      </c>
      <c r="K20" s="20">
        <f>IFERROR(('2023'!G22-'2022'!G22)/'2022'!G22," ")</f>
        <v>2</v>
      </c>
      <c r="L20" s="20">
        <f>IFERROR(('2023'!H22-'2022'!H22)/'2022'!H22," ")</f>
        <v>-1</v>
      </c>
      <c r="M20" s="20">
        <f>IFERROR(('2023'!I22-'2022'!I22)/'2022'!I22," ")</f>
        <v>0.625</v>
      </c>
      <c r="N20" s="20">
        <f>IFERROR(('2023'!J22-'2022'!J22)/'2022'!J22," ")</f>
        <v>1.5</v>
      </c>
      <c r="O20" s="20">
        <f>IFERROR(('2023'!K22-'2022'!K22)/'2022'!K22," ")</f>
        <v>0.5</v>
      </c>
      <c r="P20" s="20">
        <f>IFERROR(('2023'!L22-'2022'!L22)/'2022'!L22," ")</f>
        <v>0.2</v>
      </c>
      <c r="Q20" s="20">
        <f>IFERROR(('2023'!M22-'2022'!M22)/'2022'!M22," ")</f>
        <v>0.5</v>
      </c>
      <c r="R20" s="20">
        <f>IFERROR(('2023'!N22-'2022'!N22)/'2022'!N22," ")</f>
        <v>-0.8</v>
      </c>
      <c r="S20" s="36">
        <f t="shared" si="1"/>
        <v>7.9249999999999998</v>
      </c>
      <c r="U20" s="19">
        <f>SUM('2022'!C22:E22)</f>
        <v>13</v>
      </c>
      <c r="V20" s="19">
        <f>SUM('2023'!C22:E22)</f>
        <v>21</v>
      </c>
      <c r="W20" s="20">
        <f t="shared" si="2"/>
        <v>0.61538461538461542</v>
      </c>
      <c r="Y20" s="19">
        <f>SUM('2022'!G22:I22)</f>
        <v>10</v>
      </c>
      <c r="Z20" s="19">
        <f>SUM('2023'!G22:I22)</f>
        <v>16</v>
      </c>
      <c r="AA20" s="20">
        <f t="shared" si="3"/>
        <v>0.6</v>
      </c>
      <c r="AD20" s="19">
        <f>SUM('2022'!L22:N22)</f>
        <v>14</v>
      </c>
      <c r="AE20" s="19">
        <f>SUM('2023'!L22:N22)</f>
        <v>13</v>
      </c>
      <c r="AF20" s="20">
        <f t="shared" si="4"/>
        <v>-7.1428571428571425E-2</v>
      </c>
    </row>
    <row r="21" spans="1:32" ht="15.6" x14ac:dyDescent="0.3">
      <c r="A21" s="5" t="s">
        <v>28</v>
      </c>
      <c r="B21" s="11" t="s">
        <v>39</v>
      </c>
      <c r="C21">
        <v>46</v>
      </c>
      <c r="D21">
        <v>27</v>
      </c>
      <c r="E21" s="18">
        <f t="shared" si="0"/>
        <v>0.70370370370370372</v>
      </c>
      <c r="G21" s="20">
        <f>IFERROR(('2023'!C23-'2022'!C23)/'2022'!C23," ")</f>
        <v>2</v>
      </c>
      <c r="H21" s="20" t="str">
        <f>IFERROR(('2023'!D23-'2022'!D23)/'2022'!D23," ")</f>
        <v xml:space="preserve"> </v>
      </c>
      <c r="I21" s="20" t="str">
        <f>IFERROR(('2023'!E23-'2022'!E23)/'2022'!E23," ")</f>
        <v xml:space="preserve"> </v>
      </c>
      <c r="J21" s="20">
        <f>IFERROR(('2023'!F23-'2022'!F23)/'2022'!F23," ")</f>
        <v>1</v>
      </c>
      <c r="K21" s="20">
        <f>IFERROR(('2023'!G23-'2022'!G23)/'2022'!G23," ")</f>
        <v>1</v>
      </c>
      <c r="L21" s="20">
        <f>IFERROR(('2023'!H23-'2022'!H23)/'2022'!H23," ")</f>
        <v>0.5</v>
      </c>
      <c r="M21" s="20">
        <f>IFERROR(('2023'!I23-'2022'!I23)/'2022'!I23," ")</f>
        <v>5</v>
      </c>
      <c r="N21" s="20">
        <f>IFERROR(('2023'!J23-'2022'!J23)/'2022'!J23," ")</f>
        <v>-0.8</v>
      </c>
      <c r="O21" s="20">
        <f>IFERROR(('2023'!K23-'2022'!K23)/'2022'!K23," ")</f>
        <v>0.5</v>
      </c>
      <c r="P21" s="20">
        <f>IFERROR(('2023'!L23-'2022'!L23)/'2022'!L23," ")</f>
        <v>0.5</v>
      </c>
      <c r="Q21" s="20">
        <f>IFERROR(('2023'!M23-'2022'!M23)/'2022'!M23," ")</f>
        <v>0.25</v>
      </c>
      <c r="R21" s="20">
        <f>IFERROR(('2023'!N23-'2022'!N23)/'2022'!N23," ")</f>
        <v>1.3333333333333333</v>
      </c>
      <c r="S21" s="36">
        <f t="shared" si="1"/>
        <v>11.283333333333333</v>
      </c>
      <c r="U21" s="19">
        <f>SUM('2022'!C23:E23)</f>
        <v>1</v>
      </c>
      <c r="V21" s="19">
        <f>SUM('2023'!C23:E23)</f>
        <v>7</v>
      </c>
      <c r="W21" s="20">
        <f t="shared" si="2"/>
        <v>6</v>
      </c>
      <c r="Y21" s="19">
        <f>SUM('2022'!G23:I23)</f>
        <v>4</v>
      </c>
      <c r="Z21" s="19">
        <f>SUM('2023'!G23:I23)</f>
        <v>11</v>
      </c>
      <c r="AA21" s="20">
        <f t="shared" si="3"/>
        <v>1.75</v>
      </c>
      <c r="AD21" s="19">
        <f>SUM('2022'!L23:N23)</f>
        <v>13</v>
      </c>
      <c r="AE21" s="19">
        <f>SUM('2023'!L23:N23)</f>
        <v>20</v>
      </c>
      <c r="AF21" s="20">
        <f t="shared" si="4"/>
        <v>0.53846153846153844</v>
      </c>
    </row>
    <row r="22" spans="1:32" ht="15.6" x14ac:dyDescent="0.3">
      <c r="A22" s="5" t="s">
        <v>15</v>
      </c>
      <c r="B22" s="11" t="s">
        <v>40</v>
      </c>
      <c r="C22">
        <v>54</v>
      </c>
      <c r="D22">
        <v>33</v>
      </c>
      <c r="E22" s="18">
        <f t="shared" si="0"/>
        <v>0.63636363636363635</v>
      </c>
      <c r="G22" s="20" t="str">
        <f>IFERROR(('2023'!C24-'2022'!C24)/'2022'!C24," ")</f>
        <v xml:space="preserve"> </v>
      </c>
      <c r="H22" s="20" t="str">
        <f>IFERROR(('2023'!D24-'2022'!D24)/'2022'!D24," ")</f>
        <v xml:space="preserve"> </v>
      </c>
      <c r="I22" s="20">
        <f>IFERROR(('2023'!E24-'2022'!E24)/'2022'!E24," ")</f>
        <v>3</v>
      </c>
      <c r="J22" s="20">
        <f>IFERROR(('2023'!F24-'2022'!F24)/'2022'!F24," ")</f>
        <v>1</v>
      </c>
      <c r="K22" s="20">
        <f>IFERROR(('2023'!G24-'2022'!G24)/'2022'!G24," ")</f>
        <v>0</v>
      </c>
      <c r="L22" s="20">
        <f>IFERROR(('2023'!H24-'2022'!H24)/'2022'!H24," ")</f>
        <v>0.5</v>
      </c>
      <c r="M22" s="20">
        <f>IFERROR(('2023'!I24-'2022'!I24)/'2022'!I24," ")</f>
        <v>1</v>
      </c>
      <c r="N22" s="20">
        <f>IFERROR(('2023'!J24-'2022'!J24)/'2022'!J24," ")</f>
        <v>1.5</v>
      </c>
      <c r="O22" s="20">
        <f>IFERROR(('2023'!K24-'2022'!K24)/'2022'!K24," ")</f>
        <v>0.16666666666666666</v>
      </c>
      <c r="P22" s="20">
        <f>IFERROR(('2023'!L24-'2022'!L24)/'2022'!L24," ")</f>
        <v>0.2</v>
      </c>
      <c r="Q22" s="20">
        <f>IFERROR(('2023'!M24-'2022'!M24)/'2022'!M24," ")</f>
        <v>0.5</v>
      </c>
      <c r="R22" s="20">
        <f>IFERROR(('2023'!N24-'2022'!N24)/'2022'!N24," ")</f>
        <v>-0.4</v>
      </c>
      <c r="S22" s="36">
        <f t="shared" si="1"/>
        <v>7.4666666666666668</v>
      </c>
      <c r="U22" s="19">
        <f>SUM('2022'!C24:E24)</f>
        <v>1</v>
      </c>
      <c r="V22" s="19">
        <f>SUM('2023'!C24:E24)</f>
        <v>9</v>
      </c>
      <c r="W22" s="20">
        <f t="shared" si="2"/>
        <v>8</v>
      </c>
      <c r="Y22" s="19">
        <f>SUM('2022'!G24:I24)</f>
        <v>8</v>
      </c>
      <c r="Z22" s="19">
        <f>SUM('2023'!G24:I24)</f>
        <v>14</v>
      </c>
      <c r="AA22" s="20">
        <f t="shared" si="3"/>
        <v>0.75</v>
      </c>
      <c r="AD22" s="19">
        <f>SUM('2022'!L24:N24)</f>
        <v>14</v>
      </c>
      <c r="AE22" s="19">
        <f>SUM('2023'!L24:N24)</f>
        <v>15</v>
      </c>
      <c r="AF22" s="20">
        <f t="shared" si="4"/>
        <v>7.1428571428571425E-2</v>
      </c>
    </row>
    <row r="23" spans="1:32" ht="15.6" x14ac:dyDescent="0.3">
      <c r="A23" s="5" t="s">
        <v>18</v>
      </c>
      <c r="B23" s="11" t="s">
        <v>41</v>
      </c>
      <c r="C23">
        <v>40</v>
      </c>
      <c r="D23">
        <v>16</v>
      </c>
      <c r="E23" s="18">
        <f t="shared" si="0"/>
        <v>1.5</v>
      </c>
      <c r="G23" s="20" t="str">
        <f>IFERROR(('2023'!C25-'2022'!C25)/'2022'!C25," ")</f>
        <v xml:space="preserve"> </v>
      </c>
      <c r="H23" s="20" t="str">
        <f>IFERROR(('2023'!D25-'2022'!D25)/'2022'!D25," ")</f>
        <v xml:space="preserve"> </v>
      </c>
      <c r="I23" s="20" t="str">
        <f>IFERROR(('2023'!E25-'2022'!E25)/'2022'!E25," ")</f>
        <v xml:space="preserve"> </v>
      </c>
      <c r="J23" s="20" t="str">
        <f>IFERROR(('2023'!F25-'2022'!F25)/'2022'!F25," ")</f>
        <v xml:space="preserve"> </v>
      </c>
      <c r="K23" s="20">
        <f>IFERROR(('2023'!G25-'2022'!G25)/'2022'!G25," ")</f>
        <v>1</v>
      </c>
      <c r="L23" s="20">
        <f>IFERROR(('2023'!H25-'2022'!H25)/'2022'!H25," ")</f>
        <v>0.25</v>
      </c>
      <c r="M23" s="20">
        <f>IFERROR(('2023'!I25-'2022'!I25)/'2022'!I25," ")</f>
        <v>2.5</v>
      </c>
      <c r="N23" s="20">
        <f>IFERROR(('2023'!J25-'2022'!J25)/'2022'!J25," ")</f>
        <v>0.75</v>
      </c>
      <c r="O23" s="20">
        <f>IFERROR(('2023'!K25-'2022'!K25)/'2022'!K25," ")</f>
        <v>0.33333333333333331</v>
      </c>
      <c r="P23" s="20" t="str">
        <f>IFERROR(('2023'!L25-'2022'!L25)/'2022'!L25," ")</f>
        <v xml:space="preserve"> </v>
      </c>
      <c r="Q23" s="20">
        <f>IFERROR(('2023'!M25-'2022'!M25)/'2022'!M25," ")</f>
        <v>1</v>
      </c>
      <c r="R23" s="20" t="str">
        <f>IFERROR(('2023'!N25-'2022'!N25)/'2022'!N25," ")</f>
        <v xml:space="preserve"> </v>
      </c>
      <c r="S23" s="36">
        <f t="shared" si="1"/>
        <v>5.833333333333333</v>
      </c>
      <c r="U23" s="19">
        <f>SUM('2022'!C25:E25)</f>
        <v>0</v>
      </c>
      <c r="V23" s="19">
        <f>SUM('2023'!C25:E25)</f>
        <v>5</v>
      </c>
      <c r="W23" s="20" t="e">
        <f t="shared" si="2"/>
        <v>#DIV/0!</v>
      </c>
      <c r="Y23" s="19">
        <f>SUM('2022'!G25:I25)</f>
        <v>7</v>
      </c>
      <c r="Z23" s="19">
        <f>SUM('2023'!G25:I25)</f>
        <v>14</v>
      </c>
      <c r="AA23" s="20">
        <f t="shared" si="3"/>
        <v>1</v>
      </c>
      <c r="AD23" s="19">
        <f>SUM('2022'!L25:N25)</f>
        <v>2</v>
      </c>
      <c r="AE23" s="19">
        <f>SUM('2023'!L25:N25)</f>
        <v>9</v>
      </c>
      <c r="AF23" s="20">
        <f t="shared" si="4"/>
        <v>3.5</v>
      </c>
    </row>
    <row r="24" spans="1:32" ht="15.6" x14ac:dyDescent="0.3">
      <c r="A24" s="5" t="s">
        <v>15</v>
      </c>
      <c r="B24" s="11" t="s">
        <v>45</v>
      </c>
      <c r="C24">
        <v>49</v>
      </c>
      <c r="E24" s="18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AC3-25C8-4565-90C5-F1E952EA3EBA}">
  <dimension ref="A1:G12"/>
  <sheetViews>
    <sheetView workbookViewId="0">
      <selection activeCell="A12" sqref="A12:D12"/>
    </sheetView>
  </sheetViews>
  <sheetFormatPr defaultColWidth="18.21875" defaultRowHeight="14.4" x14ac:dyDescent="0.3"/>
  <cols>
    <col min="1" max="1" width="30.5546875" customWidth="1"/>
    <col min="4" max="4" width="30" customWidth="1"/>
  </cols>
  <sheetData>
    <row r="1" spans="1:7" x14ac:dyDescent="0.3">
      <c r="A1" s="51" t="s">
        <v>63</v>
      </c>
      <c r="B1" s="46" t="s">
        <v>93</v>
      </c>
      <c r="C1" s="46" t="s">
        <v>94</v>
      </c>
      <c r="D1" s="38" t="s">
        <v>95</v>
      </c>
      <c r="E1" s="38" t="s">
        <v>74</v>
      </c>
      <c r="F1" s="38" t="s">
        <v>75</v>
      </c>
      <c r="G1" s="38" t="s">
        <v>96</v>
      </c>
    </row>
    <row r="2" spans="1:7" x14ac:dyDescent="0.3">
      <c r="A2" t="s">
        <v>15</v>
      </c>
      <c r="B2">
        <f>SUMIF('2022'!$A$2:$A$23, A2, '2022'!$N$2:$N$23)</f>
        <v>45</v>
      </c>
      <c r="C2">
        <f>SUMIF('2023'!$A$2:$A$24, A2, '2023'!$N$2:$N$24)</f>
        <v>64</v>
      </c>
      <c r="D2" s="20">
        <f>(C2-B2)/B2</f>
        <v>0.42222222222222222</v>
      </c>
      <c r="E2">
        <f>SUMIF('2022'!$A$2:$A$23, A2, '2022'!$AB$2:$AB$23)</f>
        <v>6404000</v>
      </c>
      <c r="F2">
        <f>SUMIF('2023'!$A$2:$A$24, A2, '2023'!$AB$2:$AB$24)</f>
        <v>8368000</v>
      </c>
      <c r="G2" s="20">
        <f>(F2-E2)/E2</f>
        <v>0.30668332292317302</v>
      </c>
    </row>
    <row r="3" spans="1:7" x14ac:dyDescent="0.3">
      <c r="A3" t="s">
        <v>20</v>
      </c>
      <c r="B3">
        <f>SUMIF('2022'!$A$2:$A$23, A3, '2022'!$N$2:$N$23)</f>
        <v>37</v>
      </c>
      <c r="C3">
        <f>SUMIF('2023'!$A$2:$A$24, A3, '2023'!$N$2:$N$24)</f>
        <v>53</v>
      </c>
      <c r="D3" s="20">
        <f t="shared" ref="D3:D5" si="0">(C3-B3)/B3</f>
        <v>0.43243243243243246</v>
      </c>
      <c r="E3">
        <f>SUMIF('2022'!$A$2:$A$23, A3, '2022'!$AB$2:$AB$23)</f>
        <v>4024000</v>
      </c>
      <c r="F3">
        <f>SUMIF('2023'!$A$2:$A$24, A3, '2023'!$AB$2:$AB$24)</f>
        <v>5352000</v>
      </c>
      <c r="G3" s="20">
        <f t="shared" ref="G3:G5" si="1">(F3-E3)/E3</f>
        <v>0.33001988071570576</v>
      </c>
    </row>
    <row r="4" spans="1:7" x14ac:dyDescent="0.3">
      <c r="A4" t="s">
        <v>18</v>
      </c>
      <c r="B4">
        <f>SUMIF('2022'!$A$2:$A$23, A4, '2022'!$N$2:$N$23)</f>
        <v>55</v>
      </c>
      <c r="C4">
        <f>SUMIF('2023'!$A$2:$A$24, A4, '2023'!$N$2:$N$24)</f>
        <v>75</v>
      </c>
      <c r="D4" s="20">
        <f t="shared" si="0"/>
        <v>0.36363636363636365</v>
      </c>
      <c r="E4">
        <f>SUMIF('2022'!$A$2:$A$23, A4, '2022'!$AB$2:$AB$23)</f>
        <v>7712000</v>
      </c>
      <c r="F4">
        <f>SUMIF('2023'!$A$2:$A$24, A4, '2023'!$AB$2:$AB$24)</f>
        <v>9910000</v>
      </c>
      <c r="G4" s="20">
        <f t="shared" si="1"/>
        <v>0.28501037344398339</v>
      </c>
    </row>
    <row r="5" spans="1:7" x14ac:dyDescent="0.3">
      <c r="A5" t="s">
        <v>28</v>
      </c>
      <c r="B5">
        <f>SUMIF('2022'!$A$2:$A$23, A5, '2022'!$N$2:$N$23)</f>
        <v>16</v>
      </c>
      <c r="C5">
        <f>SUMIF('2023'!$A$2:$A$24, A5, '2023'!$N$2:$N$24)</f>
        <v>36</v>
      </c>
      <c r="D5" s="20">
        <f t="shared" si="0"/>
        <v>1.25</v>
      </c>
      <c r="E5">
        <f>SUMIF('2022'!$A$2:$A$23, A5, '2022'!$AB$2:$AB$23)</f>
        <v>2254000</v>
      </c>
      <c r="F5">
        <f>SUMIF('2023'!$A$2:$A$24, A5, '2023'!$AB$2:$AB$24)</f>
        <v>3778000</v>
      </c>
      <c r="G5" s="20">
        <f t="shared" si="1"/>
        <v>0.67613132209405502</v>
      </c>
    </row>
    <row r="6" spans="1:7" x14ac:dyDescent="0.3">
      <c r="A6" s="52" t="s">
        <v>97</v>
      </c>
      <c r="B6" s="53" t="str">
        <f>INDEX($A$2:$A$5, MATCH(MAX($D$2:$D$5), $D$2:$D$5, 0))</f>
        <v>Zone 4</v>
      </c>
      <c r="C6" s="53" t="s">
        <v>98</v>
      </c>
      <c r="D6" s="54">
        <f>MAX($D$2:$D$5)</f>
        <v>1.25</v>
      </c>
    </row>
    <row r="8" spans="1:7" x14ac:dyDescent="0.3">
      <c r="A8" s="55" t="s">
        <v>99</v>
      </c>
      <c r="B8" s="55" t="str">
        <f>INDEX($A$2:$A$5, MATCH(MIN($D$2:$D$5), $D$2:$D$5, 0))</f>
        <v>Zone 3</v>
      </c>
      <c r="C8" s="55" t="s">
        <v>102</v>
      </c>
      <c r="D8" s="56">
        <f>MIN($D$2:$D$5)</f>
        <v>0.36363636363636365</v>
      </c>
    </row>
    <row r="9" spans="1:7" x14ac:dyDescent="0.3">
      <c r="A9" s="50"/>
      <c r="B9" s="50"/>
      <c r="C9" s="50"/>
      <c r="D9" s="50"/>
    </row>
    <row r="10" spans="1:7" x14ac:dyDescent="0.3">
      <c r="A10" s="55" t="s">
        <v>100</v>
      </c>
      <c r="B10" s="55" t="str">
        <f>INDEX($A$2:$A$5, MATCH(MAX($G$2:$G$5), $G$2:$G$5, 0))</f>
        <v>Zone 4</v>
      </c>
      <c r="C10" s="55" t="s">
        <v>98</v>
      </c>
      <c r="D10" s="56">
        <f>MAX($G$2:$G$5)</f>
        <v>0.67613132209405502</v>
      </c>
    </row>
    <row r="11" spans="1:7" x14ac:dyDescent="0.3">
      <c r="A11" s="50"/>
      <c r="B11" s="50"/>
      <c r="C11" s="50"/>
      <c r="D11" s="50"/>
    </row>
    <row r="12" spans="1:7" x14ac:dyDescent="0.3">
      <c r="A12" s="55" t="s">
        <v>101</v>
      </c>
      <c r="B12" s="55" t="str">
        <f>INDEX($A$2:$A$5, MATCH(MIN($G$2:$G$5), $G$2:$G$5, 0))</f>
        <v>Zone 3</v>
      </c>
      <c r="C12" s="55" t="s">
        <v>102</v>
      </c>
      <c r="D12" s="56">
        <f>MIN($G$2:$G$5)</f>
        <v>0.28501037344398339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9E7-1CEA-467E-A4B3-098E807EB678}">
  <dimension ref="B4:N14"/>
  <sheetViews>
    <sheetView workbookViewId="0">
      <selection activeCell="H21" sqref="H21"/>
    </sheetView>
  </sheetViews>
  <sheetFormatPr defaultRowHeight="14.4" x14ac:dyDescent="0.3"/>
  <cols>
    <col min="2" max="2" width="12.5546875" bestFit="1" customWidth="1"/>
    <col min="3" max="3" width="11.6640625" bestFit="1" customWidth="1"/>
    <col min="5" max="5" width="12.5546875" bestFit="1" customWidth="1"/>
    <col min="6" max="7" width="12.6640625" bestFit="1" customWidth="1"/>
    <col min="14" max="14" width="21" customWidth="1"/>
  </cols>
  <sheetData>
    <row r="4" spans="2:14" x14ac:dyDescent="0.3">
      <c r="B4" s="31">
        <v>2022</v>
      </c>
      <c r="C4" s="31"/>
      <c r="D4" s="31"/>
      <c r="E4" s="31"/>
      <c r="F4" s="31"/>
      <c r="J4" s="31">
        <v>2023</v>
      </c>
      <c r="K4" s="31"/>
      <c r="L4" s="31"/>
      <c r="M4" s="31"/>
      <c r="N4" s="31"/>
    </row>
    <row r="5" spans="2:14" x14ac:dyDescent="0.3">
      <c r="B5" s="32" t="s">
        <v>77</v>
      </c>
      <c r="C5" s="32"/>
      <c r="E5" s="33" t="s">
        <v>78</v>
      </c>
      <c r="F5" s="33"/>
      <c r="J5" s="32" t="s">
        <v>77</v>
      </c>
      <c r="K5" s="32"/>
      <c r="M5" s="33" t="s">
        <v>78</v>
      </c>
      <c r="N5" s="33"/>
    </row>
    <row r="6" spans="2:14" x14ac:dyDescent="0.3">
      <c r="B6" s="22" t="s">
        <v>64</v>
      </c>
      <c r="C6" t="s">
        <v>65</v>
      </c>
      <c r="E6" s="22" t="s">
        <v>64</v>
      </c>
      <c r="F6" t="s">
        <v>66</v>
      </c>
      <c r="J6" s="22" t="s">
        <v>64</v>
      </c>
      <c r="K6" t="s">
        <v>65</v>
      </c>
      <c r="M6" s="22" t="s">
        <v>64</v>
      </c>
      <c r="N6" t="s">
        <v>66</v>
      </c>
    </row>
    <row r="7" spans="2:14" x14ac:dyDescent="0.3">
      <c r="B7" s="23" t="s">
        <v>15</v>
      </c>
      <c r="E7" s="23" t="s">
        <v>15</v>
      </c>
      <c r="J7" s="23" t="s">
        <v>15</v>
      </c>
      <c r="M7" s="23" t="s">
        <v>15</v>
      </c>
    </row>
    <row r="8" spans="2:14" x14ac:dyDescent="0.3">
      <c r="B8" s="24" t="s">
        <v>16</v>
      </c>
      <c r="C8">
        <v>355</v>
      </c>
      <c r="E8" s="24" t="s">
        <v>16</v>
      </c>
      <c r="F8">
        <v>4026000</v>
      </c>
      <c r="J8" s="24" t="s">
        <v>16</v>
      </c>
      <c r="K8">
        <v>387</v>
      </c>
      <c r="M8" s="24" t="s">
        <v>16</v>
      </c>
      <c r="N8">
        <v>4374000</v>
      </c>
    </row>
    <row r="9" spans="2:14" x14ac:dyDescent="0.3">
      <c r="B9" s="23" t="s">
        <v>20</v>
      </c>
      <c r="E9" s="23" t="s">
        <v>20</v>
      </c>
      <c r="J9" s="23" t="s">
        <v>20</v>
      </c>
      <c r="M9" s="23" t="s">
        <v>20</v>
      </c>
    </row>
    <row r="10" spans="2:14" x14ac:dyDescent="0.3">
      <c r="B10" s="24" t="s">
        <v>21</v>
      </c>
      <c r="C10">
        <v>166</v>
      </c>
      <c r="E10" s="24" t="s">
        <v>21</v>
      </c>
      <c r="F10">
        <v>1830000</v>
      </c>
      <c r="J10" s="24" t="s">
        <v>21</v>
      </c>
      <c r="K10">
        <v>198</v>
      </c>
      <c r="M10" s="24" t="s">
        <v>21</v>
      </c>
      <c r="N10">
        <v>2178000</v>
      </c>
    </row>
    <row r="11" spans="2:14" x14ac:dyDescent="0.3">
      <c r="B11" s="23" t="s">
        <v>18</v>
      </c>
      <c r="E11" s="23" t="s">
        <v>18</v>
      </c>
      <c r="J11" s="23" t="s">
        <v>18</v>
      </c>
      <c r="M11" s="23" t="s">
        <v>18</v>
      </c>
    </row>
    <row r="12" spans="2:14" x14ac:dyDescent="0.3">
      <c r="B12" s="24" t="s">
        <v>19</v>
      </c>
      <c r="C12">
        <v>197</v>
      </c>
      <c r="E12" s="24" t="s">
        <v>19</v>
      </c>
      <c r="F12">
        <v>2180000</v>
      </c>
      <c r="J12" s="24" t="s">
        <v>19</v>
      </c>
      <c r="K12">
        <v>229</v>
      </c>
      <c r="M12" s="24" t="s">
        <v>19</v>
      </c>
      <c r="N12">
        <v>2528000</v>
      </c>
    </row>
    <row r="13" spans="2:14" x14ac:dyDescent="0.3">
      <c r="B13" s="23" t="s">
        <v>28</v>
      </c>
      <c r="E13" s="23" t="s">
        <v>28</v>
      </c>
      <c r="J13" s="23" t="s">
        <v>28</v>
      </c>
      <c r="M13" s="23" t="s">
        <v>28</v>
      </c>
    </row>
    <row r="14" spans="2:14" x14ac:dyDescent="0.3">
      <c r="B14" s="24" t="s">
        <v>29</v>
      </c>
      <c r="C14">
        <v>66</v>
      </c>
      <c r="E14" s="24" t="s">
        <v>29</v>
      </c>
      <c r="F14">
        <v>748000</v>
      </c>
      <c r="J14" s="24" t="s">
        <v>29</v>
      </c>
      <c r="K14">
        <v>95</v>
      </c>
      <c r="M14" s="24" t="s">
        <v>29</v>
      </c>
      <c r="N14">
        <v>1066000</v>
      </c>
    </row>
  </sheetData>
  <mergeCells count="6">
    <mergeCell ref="B4:F4"/>
    <mergeCell ref="J4:N4"/>
    <mergeCell ref="B5:C5"/>
    <mergeCell ref="E5:F5"/>
    <mergeCell ref="J5:K5"/>
    <mergeCell ref="M5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93C4-9A69-46C5-82E5-1C8BD75A9324}">
  <dimension ref="A1:E13"/>
  <sheetViews>
    <sheetView workbookViewId="0">
      <selection activeCell="H6" sqref="H6"/>
    </sheetView>
  </sheetViews>
  <sheetFormatPr defaultRowHeight="14.4" x14ac:dyDescent="0.3"/>
  <cols>
    <col min="1" max="1" width="22.44140625" customWidth="1"/>
    <col min="2" max="2" width="23.21875" customWidth="1"/>
    <col min="3" max="3" width="15.88671875" customWidth="1"/>
    <col min="4" max="4" width="25" customWidth="1"/>
    <col min="5" max="5" width="23.44140625" customWidth="1"/>
  </cols>
  <sheetData>
    <row r="1" spans="1:5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ht="19.2" x14ac:dyDescent="0.3">
      <c r="A2" s="13" t="s">
        <v>2</v>
      </c>
      <c r="B2">
        <v>132</v>
      </c>
      <c r="C2">
        <v>175</v>
      </c>
      <c r="D2">
        <v>1584000</v>
      </c>
      <c r="E2">
        <v>2100000</v>
      </c>
    </row>
    <row r="3" spans="1:5" ht="19.2" x14ac:dyDescent="0.3">
      <c r="A3" s="13" t="s">
        <v>3</v>
      </c>
      <c r="B3">
        <v>72</v>
      </c>
      <c r="C3">
        <v>131</v>
      </c>
      <c r="D3">
        <v>864000</v>
      </c>
      <c r="E3">
        <v>1572000</v>
      </c>
    </row>
    <row r="4" spans="1:5" ht="19.2" x14ac:dyDescent="0.3">
      <c r="A4" s="13" t="s">
        <v>4</v>
      </c>
      <c r="B4">
        <v>181</v>
      </c>
      <c r="C4">
        <v>247</v>
      </c>
      <c r="D4">
        <v>2172000</v>
      </c>
      <c r="E4">
        <v>2956000</v>
      </c>
    </row>
    <row r="5" spans="1:5" ht="19.2" x14ac:dyDescent="0.3">
      <c r="A5" s="13" t="s">
        <v>5</v>
      </c>
      <c r="B5">
        <v>166</v>
      </c>
      <c r="C5">
        <v>209</v>
      </c>
      <c r="D5">
        <v>1992000</v>
      </c>
      <c r="E5">
        <v>2496000</v>
      </c>
    </row>
    <row r="6" spans="1:5" ht="19.2" x14ac:dyDescent="0.3">
      <c r="A6" s="13" t="s">
        <v>6</v>
      </c>
      <c r="B6">
        <v>104</v>
      </c>
      <c r="C6">
        <v>190</v>
      </c>
      <c r="D6">
        <v>1040000</v>
      </c>
      <c r="E6">
        <v>1890000</v>
      </c>
    </row>
    <row r="7" spans="1:5" ht="19.2" x14ac:dyDescent="0.3">
      <c r="A7" s="13" t="s">
        <v>7</v>
      </c>
      <c r="B7">
        <v>132</v>
      </c>
      <c r="C7">
        <v>155</v>
      </c>
      <c r="D7">
        <v>1320000</v>
      </c>
      <c r="E7">
        <v>1540000</v>
      </c>
    </row>
    <row r="8" spans="1:5" ht="19.2" x14ac:dyDescent="0.3">
      <c r="A8" s="13" t="s">
        <v>8</v>
      </c>
      <c r="B8">
        <v>234</v>
      </c>
      <c r="C8">
        <v>349</v>
      </c>
      <c r="D8">
        <v>2340000</v>
      </c>
      <c r="E8">
        <v>3480000</v>
      </c>
    </row>
    <row r="9" spans="1:5" ht="19.2" x14ac:dyDescent="0.3">
      <c r="A9" s="13" t="s">
        <v>9</v>
      </c>
      <c r="B9">
        <v>85</v>
      </c>
      <c r="C9">
        <v>146</v>
      </c>
      <c r="D9">
        <v>850000</v>
      </c>
      <c r="E9">
        <v>1448000</v>
      </c>
    </row>
    <row r="10" spans="1:5" ht="19.2" x14ac:dyDescent="0.3">
      <c r="A10" s="13" t="s">
        <v>10</v>
      </c>
      <c r="B10">
        <v>173</v>
      </c>
      <c r="C10">
        <v>202</v>
      </c>
      <c r="D10">
        <v>2076000</v>
      </c>
      <c r="E10">
        <v>2396000</v>
      </c>
    </row>
    <row r="11" spans="1:5" ht="19.2" x14ac:dyDescent="0.3">
      <c r="A11" s="13" t="s">
        <v>11</v>
      </c>
      <c r="B11">
        <v>163</v>
      </c>
      <c r="C11">
        <v>191</v>
      </c>
      <c r="D11">
        <v>1956000</v>
      </c>
      <c r="E11">
        <v>2268000</v>
      </c>
    </row>
    <row r="12" spans="1:5" ht="19.2" x14ac:dyDescent="0.3">
      <c r="A12" s="13" t="s">
        <v>12</v>
      </c>
      <c r="B12">
        <v>263</v>
      </c>
      <c r="C12">
        <v>312</v>
      </c>
      <c r="D12">
        <v>3156000</v>
      </c>
      <c r="E12">
        <v>3724000</v>
      </c>
    </row>
    <row r="13" spans="1:5" ht="19.2" x14ac:dyDescent="0.3">
      <c r="A13" s="13" t="s">
        <v>13</v>
      </c>
      <c r="B13">
        <v>158</v>
      </c>
      <c r="C13">
        <v>237</v>
      </c>
      <c r="D13">
        <v>1580000</v>
      </c>
      <c r="E13">
        <v>2360000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EC0D-A850-4026-8D01-CC5A069E231E}">
  <dimension ref="A1:E24"/>
  <sheetViews>
    <sheetView topLeftCell="A6" workbookViewId="0">
      <selection activeCell="G14" sqref="G14"/>
    </sheetView>
  </sheetViews>
  <sheetFormatPr defaultRowHeight="14.4" x14ac:dyDescent="0.3"/>
  <cols>
    <col min="1" max="2" width="10.21875" customWidth="1"/>
    <col min="3" max="3" width="12.109375" customWidth="1"/>
    <col min="4" max="4" width="17" customWidth="1"/>
    <col min="5" max="5" width="12.33203125" customWidth="1"/>
  </cols>
  <sheetData>
    <row r="1" spans="1:5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ht="15.6" x14ac:dyDescent="0.3">
      <c r="A2">
        <v>1</v>
      </c>
      <c r="B2" s="11" t="s">
        <v>16</v>
      </c>
      <c r="C2" s="19">
        <f>_xll.XLOOKUP('5'!B2,'2022'!B4:B25,'2022'!AB4:AB25)</f>
        <v>4026000</v>
      </c>
      <c r="D2">
        <f>_xll.XLOOKUP('5'!B2,'2023'!B4:B25,'2023'!AB4:AB25)</f>
        <v>4374000</v>
      </c>
      <c r="E2" s="19">
        <f>SUM(C2,D2)</f>
        <v>8400000</v>
      </c>
    </row>
    <row r="3" spans="1:5" ht="15.6" x14ac:dyDescent="0.3">
      <c r="A3">
        <v>2</v>
      </c>
      <c r="B3" s="11" t="s">
        <v>19</v>
      </c>
      <c r="C3" s="19">
        <f>_xll.XLOOKUP('5'!B3,'2022'!B5:B26,'2022'!AB5:AB26)</f>
        <v>2180000</v>
      </c>
      <c r="D3">
        <f>_xll.XLOOKUP('5'!B3,'2023'!B5:B26,'2023'!AB5:AB26)</f>
        <v>2528000</v>
      </c>
      <c r="E3" s="19">
        <f t="shared" ref="E3:E24" si="0">SUM(C3,D3)</f>
        <v>4708000</v>
      </c>
    </row>
    <row r="4" spans="1:5" ht="15.6" x14ac:dyDescent="0.3">
      <c r="A4">
        <v>3</v>
      </c>
      <c r="B4" s="11" t="s">
        <v>21</v>
      </c>
      <c r="C4" s="19">
        <f>_xll.XLOOKUP('5'!B4,'2022'!B6:B27,'2022'!AB6:AB27)</f>
        <v>1830000</v>
      </c>
      <c r="D4">
        <f>_xll.XLOOKUP('5'!B4,'2023'!B6:B27,'2023'!AB6:AB27)</f>
        <v>2178000</v>
      </c>
      <c r="E4" s="19">
        <f t="shared" si="0"/>
        <v>4008000</v>
      </c>
    </row>
    <row r="5" spans="1:5" ht="15.6" x14ac:dyDescent="0.3">
      <c r="A5">
        <v>4</v>
      </c>
      <c r="B5" s="11" t="s">
        <v>22</v>
      </c>
      <c r="C5" s="19">
        <f>_xll.XLOOKUP('5'!B5,'2022'!B7:B28,'2022'!AB7:AB28)</f>
        <v>2114000</v>
      </c>
      <c r="D5">
        <f>_xll.XLOOKUP('5'!B5,'2023'!B7:B28,'2023'!AB7:AB28)</f>
        <v>2450000</v>
      </c>
      <c r="E5" s="19">
        <f t="shared" si="0"/>
        <v>4564000</v>
      </c>
    </row>
    <row r="6" spans="1:5" ht="15.6" x14ac:dyDescent="0.3">
      <c r="A6">
        <v>5</v>
      </c>
      <c r="B6" s="11" t="s">
        <v>23</v>
      </c>
      <c r="C6" s="19">
        <f>_xll.XLOOKUP('5'!B6,'2022'!B8:B29,'2022'!AB8:AB29)</f>
        <v>1194000</v>
      </c>
      <c r="D6">
        <f>_xll.XLOOKUP('5'!B6,'2023'!B8:B29,'2023'!AB8:AB29)</f>
        <v>1542000</v>
      </c>
      <c r="E6" s="19">
        <f t="shared" si="0"/>
        <v>2736000</v>
      </c>
    </row>
    <row r="7" spans="1:5" ht="15.6" x14ac:dyDescent="0.3">
      <c r="A7">
        <v>6</v>
      </c>
      <c r="B7" s="11" t="s">
        <v>24</v>
      </c>
      <c r="C7" s="19">
        <f>_xll.XLOOKUP('5'!B7,'2022'!B9:B30,'2022'!AB9:AB30)</f>
        <v>1018000</v>
      </c>
      <c r="D7">
        <f>_xll.XLOOKUP('5'!B7,'2023'!B9:B30,'2023'!AB9:AB30)</f>
        <v>1366000</v>
      </c>
      <c r="E7" s="19">
        <f t="shared" si="0"/>
        <v>2384000</v>
      </c>
    </row>
    <row r="8" spans="1:5" ht="15.6" x14ac:dyDescent="0.3">
      <c r="A8">
        <v>7</v>
      </c>
      <c r="B8" s="11" t="s">
        <v>25</v>
      </c>
      <c r="C8" s="19">
        <f>_xll.XLOOKUP('5'!B8,'2022'!B10:B31,'2022'!AB10:AB31)</f>
        <v>986000</v>
      </c>
      <c r="D8">
        <f>_xll.XLOOKUP('5'!B8,'2023'!B10:B31,'2023'!AB10:AB31)</f>
        <v>1294000</v>
      </c>
      <c r="E8" s="19">
        <f t="shared" si="0"/>
        <v>2280000</v>
      </c>
    </row>
    <row r="9" spans="1:5" ht="15.6" x14ac:dyDescent="0.3">
      <c r="A9">
        <v>8</v>
      </c>
      <c r="B9" s="11" t="s">
        <v>26</v>
      </c>
      <c r="C9" s="19">
        <f>_xll.XLOOKUP('5'!B9,'2022'!B11:B32,'2022'!AB11:AB32)</f>
        <v>854000</v>
      </c>
      <c r="D9">
        <f>_xll.XLOOKUP('5'!B9,'2023'!B11:B32,'2023'!AB11:AB32)</f>
        <v>1182000</v>
      </c>
      <c r="E9" s="19">
        <f t="shared" si="0"/>
        <v>2036000</v>
      </c>
    </row>
    <row r="10" spans="1:5" ht="15.6" x14ac:dyDescent="0.3">
      <c r="A10">
        <v>9</v>
      </c>
      <c r="B10" s="11" t="s">
        <v>27</v>
      </c>
      <c r="C10" s="19">
        <f>_xll.XLOOKUP('5'!B10,'2022'!B12:B33,'2022'!AB12:AB33)</f>
        <v>764000</v>
      </c>
      <c r="D10">
        <f>_xll.XLOOKUP('5'!B10,'2023'!B12:B33,'2023'!AB12:AB33)</f>
        <v>1112000</v>
      </c>
      <c r="E10" s="19">
        <f t="shared" si="0"/>
        <v>1876000</v>
      </c>
    </row>
    <row r="11" spans="1:5" ht="15.6" x14ac:dyDescent="0.3">
      <c r="A11">
        <v>10</v>
      </c>
      <c r="B11" s="11" t="s">
        <v>29</v>
      </c>
      <c r="C11" s="19">
        <f>_xll.XLOOKUP('5'!B11,'2022'!B13:B34,'2022'!AB13:AB34)</f>
        <v>748000</v>
      </c>
      <c r="D11">
        <f>_xll.XLOOKUP('5'!B11,'2023'!B13:B34,'2023'!AB13:AB34)</f>
        <v>1066000</v>
      </c>
      <c r="E11" s="19">
        <f t="shared" si="0"/>
        <v>1814000</v>
      </c>
    </row>
    <row r="12" spans="1:5" ht="15.6" x14ac:dyDescent="0.3">
      <c r="A12">
        <v>11</v>
      </c>
      <c r="B12" s="11" t="s">
        <v>30</v>
      </c>
      <c r="C12" s="19">
        <f>_xll.XLOOKUP('5'!B12,'2022'!B14:B35,'2022'!AB14:AB35)</f>
        <v>730000</v>
      </c>
      <c r="D12">
        <f>_xll.XLOOKUP('5'!B12,'2023'!B14:B35,'2023'!AB14:AB35)</f>
        <v>1054000</v>
      </c>
      <c r="E12" s="19">
        <f t="shared" si="0"/>
        <v>1784000</v>
      </c>
    </row>
    <row r="13" spans="1:5" ht="15.6" x14ac:dyDescent="0.3">
      <c r="A13">
        <v>12</v>
      </c>
      <c r="B13" s="11" t="s">
        <v>31</v>
      </c>
      <c r="C13" s="19">
        <f>_xll.XLOOKUP('5'!B13,'2022'!B15:B36,'2022'!AB15:AB36)</f>
        <v>628000</v>
      </c>
      <c r="D13">
        <f>_xll.XLOOKUP('5'!B13,'2023'!B15:B36,'2023'!AB15:AB36)</f>
        <v>952000</v>
      </c>
      <c r="E13" s="19">
        <f t="shared" si="0"/>
        <v>1580000</v>
      </c>
    </row>
    <row r="14" spans="1:5" ht="15.6" x14ac:dyDescent="0.3">
      <c r="A14">
        <v>13</v>
      </c>
      <c r="B14" s="11" t="s">
        <v>32</v>
      </c>
      <c r="C14" s="19">
        <f>_xll.XLOOKUP('5'!B14,'2022'!B16:B37,'2022'!AB16:AB37)</f>
        <v>436000</v>
      </c>
      <c r="D14">
        <f>_xll.XLOOKUP('5'!B14,'2023'!B16:B37,'2023'!AB16:AB37)</f>
        <v>772000</v>
      </c>
      <c r="E14" s="19">
        <f t="shared" si="0"/>
        <v>1208000</v>
      </c>
    </row>
    <row r="15" spans="1:5" ht="15.6" x14ac:dyDescent="0.3">
      <c r="A15">
        <v>14</v>
      </c>
      <c r="B15" s="11" t="s">
        <v>33</v>
      </c>
      <c r="C15" s="19">
        <f>_xll.XLOOKUP('5'!B15,'2022'!B17:B38,'2022'!AB17:AB38)</f>
        <v>478000</v>
      </c>
      <c r="D15">
        <f>_xll.XLOOKUP('5'!B15,'2023'!B17:B38,'2023'!AB17:AB38)</f>
        <v>826000</v>
      </c>
      <c r="E15" s="19">
        <f t="shared" si="0"/>
        <v>1304000</v>
      </c>
    </row>
    <row r="16" spans="1:5" ht="15.6" x14ac:dyDescent="0.3">
      <c r="A16">
        <v>15</v>
      </c>
      <c r="B16" s="11" t="s">
        <v>34</v>
      </c>
      <c r="C16" s="19">
        <f>_xll.XLOOKUP('5'!B16,'2022'!B18:B39,'2022'!AB18:AB39)</f>
        <v>358000</v>
      </c>
      <c r="D16">
        <f>_xll.XLOOKUP('5'!B16,'2023'!B18:B39,'2023'!AB18:AB39)</f>
        <v>706000</v>
      </c>
      <c r="E16" s="19">
        <f t="shared" si="0"/>
        <v>1064000</v>
      </c>
    </row>
    <row r="17" spans="1:5" ht="15.6" x14ac:dyDescent="0.3">
      <c r="A17">
        <v>16</v>
      </c>
      <c r="B17" s="11" t="s">
        <v>35</v>
      </c>
      <c r="C17" s="19">
        <f>_xll.XLOOKUP('5'!B17,'2022'!B19:B40,'2022'!AB19:AB40)</f>
        <v>448000</v>
      </c>
      <c r="D17">
        <f>_xll.XLOOKUP('5'!B17,'2023'!B19:B40,'2023'!AB19:AB40)</f>
        <v>744000</v>
      </c>
      <c r="E17" s="19">
        <f t="shared" si="0"/>
        <v>1192000</v>
      </c>
    </row>
    <row r="18" spans="1:5" ht="15.6" x14ac:dyDescent="0.3">
      <c r="A18">
        <v>16</v>
      </c>
      <c r="B18" s="11" t="s">
        <v>36</v>
      </c>
      <c r="C18" s="19">
        <f>_xll.XLOOKUP('5'!B18,'2022'!B20:B41,'2022'!AB20:AB41)</f>
        <v>412000</v>
      </c>
      <c r="D18">
        <f>_xll.XLOOKUP('5'!B18,'2023'!B20:B41,'2023'!AB20:AB41)</f>
        <v>720000</v>
      </c>
      <c r="E18" s="19">
        <f t="shared" si="0"/>
        <v>1132000</v>
      </c>
    </row>
    <row r="19" spans="1:5" ht="15.6" x14ac:dyDescent="0.3">
      <c r="A19">
        <v>16</v>
      </c>
      <c r="B19" s="11" t="s">
        <v>37</v>
      </c>
      <c r="C19" s="19">
        <f>_xll.XLOOKUP('5'!B19,'2022'!B21:B42,'2022'!AB21:AB42)</f>
        <v>420000</v>
      </c>
      <c r="D19">
        <f>_xll.XLOOKUP('5'!B19,'2023'!B21:B42,'2023'!AB21:AB42)</f>
        <v>736000</v>
      </c>
      <c r="E19" s="19">
        <f t="shared" si="0"/>
        <v>1156000</v>
      </c>
    </row>
    <row r="20" spans="1:5" ht="15.6" x14ac:dyDescent="0.3">
      <c r="A20">
        <v>16</v>
      </c>
      <c r="B20" s="11" t="s">
        <v>38</v>
      </c>
      <c r="C20" s="19">
        <f>_xll.XLOOKUP('5'!B20,'2022'!B22:B43,'2022'!AB22:AB43)</f>
        <v>470000</v>
      </c>
      <c r="D20">
        <f>_xll.XLOOKUP('5'!B20,'2023'!B22:B43,'2023'!AB22:AB43)</f>
        <v>688000</v>
      </c>
      <c r="E20" s="19">
        <f t="shared" si="0"/>
        <v>1158000</v>
      </c>
    </row>
    <row r="21" spans="1:5" ht="15.6" x14ac:dyDescent="0.3">
      <c r="A21">
        <v>16</v>
      </c>
      <c r="B21" s="11" t="s">
        <v>39</v>
      </c>
      <c r="C21" s="19">
        <f>_xll.XLOOKUP('5'!B21,'2022'!B23:B44,'2022'!AB23:AB44)</f>
        <v>300000</v>
      </c>
      <c r="D21">
        <f>_xll.XLOOKUP('5'!B21,'2023'!B23:B44,'2023'!AB23:AB44)</f>
        <v>514000</v>
      </c>
      <c r="E21" s="19">
        <f t="shared" si="0"/>
        <v>814000</v>
      </c>
    </row>
    <row r="22" spans="1:5" ht="15.6" x14ac:dyDescent="0.3">
      <c r="A22">
        <v>16</v>
      </c>
      <c r="B22" s="11" t="s">
        <v>40</v>
      </c>
      <c r="C22" s="19">
        <f>_xll.XLOOKUP('5'!B22,'2022'!B24:B45,'2022'!AB24:AB45)</f>
        <v>366000</v>
      </c>
      <c r="D22">
        <f>_xll.XLOOKUP('5'!B22,'2023'!B24:B45,'2023'!AB24:AB45)</f>
        <v>604000</v>
      </c>
      <c r="E22" s="19">
        <f t="shared" si="0"/>
        <v>970000</v>
      </c>
    </row>
    <row r="23" spans="1:5" ht="15.6" x14ac:dyDescent="0.3">
      <c r="A23">
        <v>16</v>
      </c>
      <c r="B23" s="11" t="s">
        <v>41</v>
      </c>
      <c r="C23" s="19">
        <f>_xll.XLOOKUP('5'!B23,'2022'!B25:B46,'2022'!AB25:AB46)</f>
        <v>170000</v>
      </c>
      <c r="D23">
        <f>_xll.XLOOKUP('5'!B23,'2023'!B25:B46,'2023'!AB25:AB46)</f>
        <v>430000</v>
      </c>
      <c r="E23" s="19">
        <f t="shared" si="0"/>
        <v>600000</v>
      </c>
    </row>
    <row r="24" spans="1:5" ht="15.6" x14ac:dyDescent="0.3">
      <c r="B24" s="11" t="s">
        <v>45</v>
      </c>
      <c r="D24">
        <f>_xll.XLOOKUP('5'!B24,'2023'!B26:B47,'2023'!AB26:AB47)</f>
        <v>392000</v>
      </c>
      <c r="E24" s="19">
        <f t="shared" si="0"/>
        <v>392000</v>
      </c>
    </row>
  </sheetData>
  <conditionalFormatting sqref="B2:B2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6010-6123-4926-A46C-5F80B171142A}">
  <dimension ref="A1:E7"/>
  <sheetViews>
    <sheetView workbookViewId="0">
      <selection activeCell="E22" sqref="E22"/>
    </sheetView>
  </sheetViews>
  <sheetFormatPr defaultColWidth="18.33203125" defaultRowHeight="14.4" x14ac:dyDescent="0.3"/>
  <sheetData>
    <row r="1" spans="1:5" x14ac:dyDescent="0.3">
      <c r="A1" t="s">
        <v>79</v>
      </c>
      <c r="B1" s="29" t="s">
        <v>74</v>
      </c>
      <c r="C1" s="29" t="s">
        <v>75</v>
      </c>
      <c r="D1" s="30" t="s">
        <v>76</v>
      </c>
      <c r="E1" s="34" t="s">
        <v>80</v>
      </c>
    </row>
    <row r="2" spans="1:5" x14ac:dyDescent="0.3">
      <c r="A2" t="s">
        <v>15</v>
      </c>
      <c r="B2">
        <f>SUMIF('2022'!A4:A25,'6'!A2,'2022'!AB4:AB25)</f>
        <v>6770000</v>
      </c>
      <c r="C2">
        <f>SUMIF('2023'!A4:A26,'6'!A2,'2023'!AB4:AB26)</f>
        <v>8760000</v>
      </c>
      <c r="D2">
        <f>SUM(B2,C2)</f>
        <v>15530000</v>
      </c>
      <c r="E2" s="35">
        <f>D2/SUM($D$2:$D$5)</f>
        <v>0.34936560784666609</v>
      </c>
    </row>
    <row r="3" spans="1:5" x14ac:dyDescent="0.3">
      <c r="A3" t="s">
        <v>20</v>
      </c>
      <c r="B3">
        <f>SUMIF('2022'!A5:A26,'6'!A3,'2022'!AB5:AB26)</f>
        <v>4024000</v>
      </c>
      <c r="C3">
        <f>SUMIF('2023'!A5:A27,'6'!A3,'2023'!AB5:AB27)</f>
        <v>5352000</v>
      </c>
      <c r="D3">
        <f t="shared" ref="D3:D5" si="0">SUM(B3,C3)</f>
        <v>9376000</v>
      </c>
      <c r="E3" s="35">
        <f t="shared" ref="E3:E5" si="1">D3/SUM($D$2:$D$5)</f>
        <v>0.21092414289570774</v>
      </c>
    </row>
    <row r="4" spans="1:5" x14ac:dyDescent="0.3">
      <c r="A4" t="s">
        <v>18</v>
      </c>
      <c r="B4">
        <f>SUMIF('2022'!A6:A27,'6'!A4,'2022'!AB6:AB27)</f>
        <v>5702000</v>
      </c>
      <c r="C4">
        <f>SUMIF('2023'!A6:A28,'6'!A4,'2023'!AB6:AB28)</f>
        <v>7812000</v>
      </c>
      <c r="D4">
        <f t="shared" si="0"/>
        <v>13514000</v>
      </c>
      <c r="E4" s="35">
        <f t="shared" si="1"/>
        <v>0.30401331773598489</v>
      </c>
    </row>
    <row r="5" spans="1:5" x14ac:dyDescent="0.3">
      <c r="A5" t="s">
        <v>28</v>
      </c>
      <c r="B5">
        <f>SUMIF('2022'!A7:A28,'6'!A5,'2022'!AB7:AB28)</f>
        <v>2254000</v>
      </c>
      <c r="C5">
        <f>SUMIF('2023'!A7:A29,'6'!A5,'2023'!AB7:AB29)</f>
        <v>3778000</v>
      </c>
      <c r="D5">
        <f t="shared" si="0"/>
        <v>6032000</v>
      </c>
      <c r="E5" s="35">
        <f t="shared" si="1"/>
        <v>0.13569693152164133</v>
      </c>
    </row>
    <row r="6" spans="1:5" x14ac:dyDescent="0.3">
      <c r="B6">
        <f>SUM(B2:B5)</f>
        <v>18750000</v>
      </c>
      <c r="C6">
        <f t="shared" ref="C6:D6" si="2">SUM(C2:C5)</f>
        <v>25702000</v>
      </c>
      <c r="D6">
        <f t="shared" si="2"/>
        <v>44452000</v>
      </c>
    </row>
    <row r="7" spans="1:5" x14ac:dyDescent="0.3">
      <c r="A7" t="s">
        <v>14</v>
      </c>
      <c r="E7" s="37">
        <f>SUBTOTAL(109,Table3[Percentage])</f>
        <v>1.0000000000000002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2022</vt:lpstr>
      <vt:lpstr>2023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Nabiha Tasnim Orchi</cp:lastModifiedBy>
  <dcterms:created xsi:type="dcterms:W3CDTF">2021-07-03T12:08:58Z</dcterms:created>
  <dcterms:modified xsi:type="dcterms:W3CDTF">2024-09-20T17:47:39Z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KH392501@wipro.com</vt:lpwstr>
  </property>
  <property fmtid="{D5CDD505-2E9C-101B-9397-08002B2CF9AE}" pid="5" name="MSIP_Label_b9a70571-31c6-4603-80c1-ef2fb871a62a_SetDate">
    <vt:lpwstr>2021-07-03T12:16:46.7915547Z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60ee667f-70a9-4231-ac06-f04afcb209a9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