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c-my.sharepoint.com/personal/niloyhasan_soyab_ucalgary_ca/Documents/Desktop/ENEL 674/Milestone 1/"/>
    </mc:Choice>
  </mc:AlternateContent>
  <xr:revisionPtr revIDLastSave="697" documentId="8_{B863493A-5A16-4762-93B3-B5286A990BC5}" xr6:coauthVersionLast="47" xr6:coauthVersionMax="47" xr10:uidLastSave="{7B866995-DFEE-4370-81F1-71B3D0D60E5B}"/>
  <bookViews>
    <workbookView xWindow="-110" yWindow="-110" windowWidth="19420" windowHeight="10300" activeTab="1" xr2:uid="{40069F80-B688-44E6-98B0-386459063E1D}"/>
  </bookViews>
  <sheets>
    <sheet name="Sheet1" sheetId="1" r:id="rId1"/>
    <sheet name="Sheet2" sheetId="2" r:id="rId2"/>
    <sheet name="basic load" sheetId="3" r:id="rId3"/>
    <sheet name="azmi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28" i="3"/>
  <c r="I28" i="3"/>
  <c r="G28" i="3"/>
  <c r="E28" i="3"/>
  <c r="G29" i="3"/>
  <c r="E29" i="3"/>
  <c r="G27" i="3"/>
  <c r="E27" i="3"/>
  <c r="I27" i="3" s="1"/>
  <c r="J27" i="3" s="1"/>
  <c r="I29" i="3"/>
  <c r="J29" i="3" s="1"/>
  <c r="G10" i="2"/>
  <c r="O10" i="2" s="1"/>
  <c r="D10" i="2"/>
  <c r="E10" i="2"/>
  <c r="H10" i="2" s="1"/>
  <c r="E8" i="2"/>
  <c r="G8" i="2"/>
  <c r="O8" i="2" s="1"/>
  <c r="H8" i="2"/>
  <c r="J8" i="2"/>
  <c r="G7" i="2"/>
  <c r="O7" i="2" s="1"/>
  <c r="E7" i="2"/>
  <c r="H7" i="2" s="1"/>
  <c r="G6" i="2"/>
  <c r="O6" i="2" s="1"/>
  <c r="E6" i="2"/>
  <c r="G4" i="2"/>
  <c r="O4" i="2" s="1"/>
  <c r="E4" i="2"/>
  <c r="H4" i="2" s="1"/>
  <c r="O5" i="4"/>
  <c r="O6" i="4"/>
  <c r="E17" i="2"/>
  <c r="G17" i="2"/>
  <c r="H17" i="2"/>
  <c r="J17" i="2"/>
  <c r="O17" i="2"/>
  <c r="D18" i="2"/>
  <c r="E18" i="2"/>
  <c r="G18" i="2"/>
  <c r="H18" i="2"/>
  <c r="J18" i="2"/>
  <c r="O18" i="2"/>
  <c r="E19" i="2"/>
  <c r="G19" i="2"/>
  <c r="H19" i="2"/>
  <c r="J19" i="2"/>
  <c r="O19" i="2"/>
  <c r="E20" i="2"/>
  <c r="G20" i="2"/>
  <c r="H20" i="2"/>
  <c r="J20" i="2"/>
  <c r="O20" i="2"/>
  <c r="E3" i="4"/>
  <c r="G3" i="4"/>
  <c r="H3" i="4"/>
  <c r="J3" i="4"/>
  <c r="O3" i="4"/>
  <c r="E4" i="4"/>
  <c r="G4" i="4"/>
  <c r="H4" i="4"/>
  <c r="J4" i="4"/>
  <c r="O4" i="4"/>
  <c r="E5" i="4"/>
  <c r="G5" i="4"/>
  <c r="H5" i="4"/>
  <c r="J5" i="4"/>
  <c r="E6" i="4"/>
  <c r="H6" i="4" s="1"/>
  <c r="G6" i="4"/>
  <c r="E7" i="4"/>
  <c r="G7" i="4"/>
  <c r="H7" i="4"/>
  <c r="J7" i="4"/>
  <c r="O7" i="4"/>
  <c r="E8" i="4"/>
  <c r="G8" i="4"/>
  <c r="O8" i="4" s="1"/>
  <c r="W8" i="4"/>
  <c r="E9" i="4"/>
  <c r="G9" i="4"/>
  <c r="D10" i="4"/>
  <c r="E10" i="4"/>
  <c r="J10" i="4" s="1"/>
  <c r="G10" i="4"/>
  <c r="G25" i="3"/>
  <c r="E25" i="3"/>
  <c r="E3" i="3"/>
  <c r="G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6" i="3"/>
  <c r="G26" i="3"/>
  <c r="E25" i="2"/>
  <c r="D23" i="2"/>
  <c r="D15" i="2"/>
  <c r="E15" i="2" s="1"/>
  <c r="H15" i="2" s="1"/>
  <c r="D14" i="2"/>
  <c r="E14" i="2" s="1"/>
  <c r="W8" i="2"/>
  <c r="E13" i="2"/>
  <c r="H13" i="2" s="1"/>
  <c r="D12" i="2"/>
  <c r="E12" i="2" s="1"/>
  <c r="H12" i="2" s="1"/>
  <c r="X12" i="2"/>
  <c r="D11" i="2"/>
  <c r="G5" i="2"/>
  <c r="G9" i="2"/>
  <c r="G11" i="2"/>
  <c r="G12" i="2"/>
  <c r="G13" i="2"/>
  <c r="O13" i="2" s="1"/>
  <c r="G14" i="2"/>
  <c r="G15" i="2"/>
  <c r="G16" i="2"/>
  <c r="G21" i="2"/>
  <c r="G22" i="2"/>
  <c r="G23" i="2"/>
  <c r="G24" i="2"/>
  <c r="G25" i="2"/>
  <c r="G26" i="2"/>
  <c r="G27" i="2"/>
  <c r="G28" i="2"/>
  <c r="G29" i="2"/>
  <c r="E5" i="2"/>
  <c r="H5" i="2" s="1"/>
  <c r="E9" i="2"/>
  <c r="E11" i="2"/>
  <c r="E16" i="2"/>
  <c r="E21" i="2"/>
  <c r="E22" i="2"/>
  <c r="H22" i="2" s="1"/>
  <c r="E23" i="2"/>
  <c r="H23" i="2" s="1"/>
  <c r="E24" i="2"/>
  <c r="E26" i="2"/>
  <c r="E27" i="2"/>
  <c r="E28" i="2"/>
  <c r="E29" i="2"/>
  <c r="G3" i="2"/>
  <c r="O3" i="2" s="1"/>
  <c r="E3" i="2"/>
  <c r="H27" i="2" l="1"/>
  <c r="J29" i="2"/>
  <c r="I10" i="3"/>
  <c r="J10" i="3" s="1"/>
  <c r="J10" i="2"/>
  <c r="J7" i="2"/>
  <c r="H6" i="2"/>
  <c r="J6" i="2"/>
  <c r="J4" i="2"/>
  <c r="J8" i="4"/>
  <c r="H8" i="4"/>
  <c r="H26" i="2"/>
  <c r="J28" i="2"/>
  <c r="O9" i="4"/>
  <c r="O10" i="4"/>
  <c r="H10" i="4"/>
  <c r="J9" i="4"/>
  <c r="J6" i="4"/>
  <c r="H9" i="4"/>
  <c r="H16" i="2"/>
  <c r="J27" i="2"/>
  <c r="H11" i="2"/>
  <c r="J26" i="2"/>
  <c r="O28" i="2"/>
  <c r="H29" i="2"/>
  <c r="H28" i="2"/>
  <c r="J23" i="2"/>
  <c r="O22" i="2"/>
  <c r="H21" i="2"/>
  <c r="O5" i="2"/>
  <c r="O27" i="2"/>
  <c r="J24" i="2"/>
  <c r="O26" i="2"/>
  <c r="O29" i="2"/>
  <c r="H3" i="2"/>
  <c r="I20" i="3"/>
  <c r="J20" i="3" s="1"/>
  <c r="I4" i="3"/>
  <c r="J4" i="3" s="1"/>
  <c r="I19" i="3"/>
  <c r="J19" i="3" s="1"/>
  <c r="I12" i="3"/>
  <c r="J12" i="3" s="1"/>
  <c r="I3" i="3"/>
  <c r="J3" i="3" s="1"/>
  <c r="I16" i="3"/>
  <c r="J16" i="3" s="1"/>
  <c r="I23" i="3"/>
  <c r="J23" i="3" s="1"/>
  <c r="I15" i="3"/>
  <c r="J15" i="3" s="1"/>
  <c r="I13" i="3"/>
  <c r="J13" i="3" s="1"/>
  <c r="I11" i="3"/>
  <c r="J11" i="3" s="1"/>
  <c r="I14" i="3"/>
  <c r="J14" i="3" s="1"/>
  <c r="I18" i="3"/>
  <c r="J18" i="3" s="1"/>
  <c r="I25" i="3"/>
  <c r="J25" i="3" s="1"/>
  <c r="I26" i="3"/>
  <c r="J26" i="3" s="1"/>
  <c r="I9" i="3"/>
  <c r="J9" i="3" s="1"/>
  <c r="I17" i="3"/>
  <c r="J17" i="3" s="1"/>
  <c r="I24" i="3"/>
  <c r="J24" i="3" s="1"/>
  <c r="I7" i="3"/>
  <c r="J7" i="3" s="1"/>
  <c r="I6" i="3"/>
  <c r="J6" i="3" s="1"/>
  <c r="J31" i="3" s="1"/>
  <c r="I22" i="3"/>
  <c r="J22" i="3" s="1"/>
  <c r="I21" i="3"/>
  <c r="J21" i="3" s="1"/>
  <c r="I5" i="3"/>
  <c r="J5" i="3" s="1"/>
  <c r="I8" i="3"/>
  <c r="J8" i="3" s="1"/>
  <c r="H25" i="2"/>
  <c r="H24" i="2"/>
  <c r="J22" i="2"/>
  <c r="O21" i="2"/>
  <c r="J21" i="2"/>
  <c r="J16" i="2"/>
  <c r="O16" i="2"/>
  <c r="O15" i="2"/>
  <c r="J15" i="2"/>
  <c r="H14" i="2"/>
  <c r="J14" i="2"/>
  <c r="O14" i="2"/>
  <c r="J13" i="2"/>
  <c r="O12" i="2"/>
  <c r="J12" i="2"/>
  <c r="O11" i="2"/>
  <c r="J11" i="2"/>
  <c r="H9" i="2"/>
  <c r="J5" i="2"/>
  <c r="O25" i="2"/>
  <c r="O9" i="2"/>
  <c r="O24" i="2"/>
  <c r="J25" i="2"/>
  <c r="J9" i="2"/>
  <c r="O23" i="2"/>
  <c r="J32" i="3" l="1"/>
</calcChain>
</file>

<file path=xl/sharedStrings.xml><?xml version="1.0" encoding="utf-8"?>
<sst xmlns="http://schemas.openxmlformats.org/spreadsheetml/2006/main" count="189" uniqueCount="80">
  <si>
    <t>Person</t>
  </si>
  <si>
    <t>Room Number</t>
  </si>
  <si>
    <t>SL number</t>
  </si>
  <si>
    <t>Description</t>
  </si>
  <si>
    <t>Room number</t>
  </si>
  <si>
    <t>Length</t>
  </si>
  <si>
    <t>Length in ft</t>
  </si>
  <si>
    <t>Width</t>
  </si>
  <si>
    <t>Width in ft</t>
  </si>
  <si>
    <t>L/W</t>
  </si>
  <si>
    <t>Room Cavity height</t>
  </si>
  <si>
    <t>RCR</t>
  </si>
  <si>
    <t>CU</t>
  </si>
  <si>
    <t>LLF</t>
  </si>
  <si>
    <t>Illuminance (assumed) (fc)</t>
  </si>
  <si>
    <t>Lummnes</t>
  </si>
  <si>
    <t>Number of Luminance</t>
  </si>
  <si>
    <t>Actual number of lum</t>
  </si>
  <si>
    <t>Comment</t>
  </si>
  <si>
    <t>File name</t>
  </si>
  <si>
    <t>Watt</t>
  </si>
  <si>
    <t>Part number</t>
  </si>
  <si>
    <t>Classroom</t>
  </si>
  <si>
    <t>LED_VOLUMETRIC_TOFFERS</t>
  </si>
  <si>
    <t>TRV2UZD2350K</t>
  </si>
  <si>
    <t>rcr1</t>
  </si>
  <si>
    <t>cu1</t>
  </si>
  <si>
    <t>Storage</t>
  </si>
  <si>
    <t>Half calculation</t>
  </si>
  <si>
    <t>LED-General-Purpose-Strip-Luminaires-Spec-Sheet</t>
  </si>
  <si>
    <t>TCPGPS2UZDA850K</t>
  </si>
  <si>
    <t>rcr2</t>
  </si>
  <si>
    <t>cu2</t>
  </si>
  <si>
    <t>calc rcr</t>
  </si>
  <si>
    <t>Washroom</t>
  </si>
  <si>
    <t>DT-Series-Luminaires-Spec-Sheet</t>
  </si>
  <si>
    <t>DTF2UZD2350K</t>
  </si>
  <si>
    <t>Mens washroom</t>
  </si>
  <si>
    <t>washroom corridoor</t>
  </si>
  <si>
    <t>DTF405HZD2350K</t>
  </si>
  <si>
    <t>Actual CU</t>
  </si>
  <si>
    <t>Janitor</t>
  </si>
  <si>
    <t>Catering kitchennate (countertop)</t>
  </si>
  <si>
    <t>LED-Volumetric-Troffers-Spec-Sheet</t>
  </si>
  <si>
    <t>TRV2UZD2330K</t>
  </si>
  <si>
    <t>Kitchennate ( General Purpose)</t>
  </si>
  <si>
    <t>DT Series Lumaires Spec Sheet</t>
  </si>
  <si>
    <t>DTP4UZD2950K</t>
  </si>
  <si>
    <t>Lux</t>
  </si>
  <si>
    <t>Lumen</t>
  </si>
  <si>
    <t>Common bigger part</t>
  </si>
  <si>
    <t>Common Smaller part</t>
  </si>
  <si>
    <t>Cultural activity room</t>
  </si>
  <si>
    <t>RHBUZDA150K</t>
  </si>
  <si>
    <t>Snacks prep room</t>
  </si>
  <si>
    <t>Information gift shop</t>
  </si>
  <si>
    <t>DTP2UZD2941K</t>
  </si>
  <si>
    <t>YukataStorage</t>
  </si>
  <si>
    <t>Ed Office</t>
  </si>
  <si>
    <t>mecahnical room</t>
  </si>
  <si>
    <t>Staff</t>
  </si>
  <si>
    <t>Admin office</t>
  </si>
  <si>
    <t>Vestibule</t>
  </si>
  <si>
    <t>Exhibit Gallery</t>
  </si>
  <si>
    <t>TRV2UZD2950K</t>
  </si>
  <si>
    <t>Tea Ceremony</t>
  </si>
  <si>
    <t>Mechanical 2nd floor</t>
  </si>
  <si>
    <t>DTF1UZD2930K</t>
  </si>
  <si>
    <t>telecom room</t>
  </si>
  <si>
    <t>foyer</t>
  </si>
  <si>
    <t>LED-pro-line-panel</t>
  </si>
  <si>
    <t>TCPGPS4UZDB850K</t>
  </si>
  <si>
    <t>ELECTRICAL ROOM</t>
  </si>
  <si>
    <t>Watts/m2</t>
  </si>
  <si>
    <t>Area of Room (m2)</t>
  </si>
  <si>
    <t>Basic Load</t>
  </si>
  <si>
    <t>part 2</t>
  </si>
  <si>
    <t>Foyer</t>
  </si>
  <si>
    <t>Total Basic Load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</si>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</sst>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444444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0" fontId="1" fillId="0" borderId="0" xfId="1"/>
    <xf numFmtId="0" fontId="3" fillId="0" borderId="0" xfId="0" applyFont="1"/>
    <xf numFmtId="0" fontId="0" fillId="0" borderId="0" xfId="0" applyFill="1"/>
  </cellXfs>
  <cellStyles count="2">
    <cellStyle name="Normal" xfId="0" builtinId="0"/>
    <cellStyle name="Normal 2" xfId="1" xr:uid="{9418FB12-2A1E-46D1-B6E0-0BDF14F38CF2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0C82-4EB6-4DCC-9AA8-38EDBF9C08E3}">
  <dimension ref="D2:E2"/>
  <sheetViews>
    <sheetView workbookViewId="0">
      <selection activeCell="D3" sqref="D3"/>
    </sheetView>
  </sheetViews>
  <sheetFormatPr defaultRowHeight="14.5" x14ac:dyDescent="0.35"/>
  <sheetData>
    <row r="2" spans="4:5" x14ac:dyDescent="0.35">
      <c r="D2" t="s">
        <v>0</v>
      </c>
      <c r="E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CEA3-AD74-4B3B-ACBE-A7769BF5F85E}">
  <dimension ref="A2:Y34"/>
  <sheetViews>
    <sheetView tabSelected="1" zoomScale="90" zoomScaleNormal="120" workbookViewId="0">
      <pane ySplit="2" topLeftCell="A8" activePane="bottomLeft" state="frozen"/>
      <selection pane="bottomLeft" activeCell="A9" sqref="A9:E9"/>
    </sheetView>
  </sheetViews>
  <sheetFormatPr defaultRowHeight="14.5" x14ac:dyDescent="0.35"/>
  <cols>
    <col min="2" max="2" width="30.7265625" bestFit="1" customWidth="1"/>
    <col min="4" max="4" width="7.7265625" bestFit="1" customWidth="1"/>
    <col min="5" max="5" width="13.26953125" bestFit="1" customWidth="1"/>
    <col min="7" max="7" width="13.26953125" bestFit="1" customWidth="1"/>
    <col min="9" max="9" width="18.453125" bestFit="1" customWidth="1"/>
    <col min="13" max="13" width="9.26953125" bestFit="1" customWidth="1"/>
    <col min="15" max="16" width="17.26953125" customWidth="1"/>
    <col min="17" max="17" width="14.7265625" bestFit="1" customWidth="1"/>
    <col min="18" max="18" width="44.7265625" bestFit="1" customWidth="1"/>
    <col min="20" max="20" width="18.54296875" bestFit="1" customWidth="1"/>
  </cols>
  <sheetData>
    <row r="2" spans="1:25" x14ac:dyDescent="0.3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</row>
    <row r="3" spans="1:25" x14ac:dyDescent="0.35">
      <c r="A3">
        <v>1</v>
      </c>
      <c r="B3" t="s">
        <v>22</v>
      </c>
      <c r="C3" s="11">
        <v>101</v>
      </c>
      <c r="D3">
        <v>259.31</v>
      </c>
      <c r="E3">
        <f>D3/12</f>
        <v>21.609166666666667</v>
      </c>
      <c r="F3">
        <v>208.37</v>
      </c>
      <c r="G3">
        <f>F3/12</f>
        <v>17.364166666666666</v>
      </c>
      <c r="H3">
        <f>E3/G3</f>
        <v>1.2444689734606711</v>
      </c>
      <c r="I3">
        <v>6</v>
      </c>
      <c r="J3">
        <f>(5*I3*(G3+E3))/(E3*G3)</f>
        <v>3.1159956440007766</v>
      </c>
      <c r="K3">
        <v>68.84</v>
      </c>
      <c r="L3">
        <v>0.85</v>
      </c>
      <c r="M3">
        <v>14.86</v>
      </c>
      <c r="N3">
        <v>3100</v>
      </c>
      <c r="O3">
        <f>(M3*G3*E3)/(N3*L3*(K3/100))</f>
        <v>3.0738968721589521</v>
      </c>
      <c r="P3">
        <v>5</v>
      </c>
      <c r="R3" t="s">
        <v>23</v>
      </c>
      <c r="S3">
        <v>23</v>
      </c>
      <c r="T3" t="s">
        <v>24</v>
      </c>
      <c r="V3" t="s">
        <v>25</v>
      </c>
      <c r="W3" s="1">
        <v>4</v>
      </c>
      <c r="X3" t="s">
        <v>26</v>
      </c>
      <c r="Y3" s="1">
        <v>60</v>
      </c>
    </row>
    <row r="4" spans="1:25" x14ac:dyDescent="0.35">
      <c r="A4" s="7">
        <v>2</v>
      </c>
      <c r="B4" s="7" t="s">
        <v>27</v>
      </c>
      <c r="C4" s="11">
        <v>111</v>
      </c>
      <c r="D4" s="7">
        <v>80.489999999999995</v>
      </c>
      <c r="E4" s="7">
        <f>D4/12</f>
        <v>6.7074999999999996</v>
      </c>
      <c r="F4" s="7">
        <v>87.6</v>
      </c>
      <c r="G4" s="7">
        <f>F4/12</f>
        <v>7.3</v>
      </c>
      <c r="H4" s="7">
        <f>E4/G4</f>
        <v>0.9188356164383561</v>
      </c>
      <c r="I4" s="7">
        <v>7</v>
      </c>
      <c r="J4" s="7">
        <f>(5*I4*(G4+E4))/(E4*G4)</f>
        <v>10.012560055958623</v>
      </c>
      <c r="K4" s="7">
        <v>28</v>
      </c>
      <c r="L4" s="7">
        <v>0.85</v>
      </c>
      <c r="M4" s="7">
        <v>9.2899999999999991</v>
      </c>
      <c r="N4" s="7">
        <v>2500</v>
      </c>
      <c r="O4" s="7">
        <f>(M4*G4*E4)/(N4*L4*(K4/100))</f>
        <v>0.76450844957983177</v>
      </c>
      <c r="P4" s="7">
        <v>1</v>
      </c>
      <c r="Q4" s="7" t="s">
        <v>28</v>
      </c>
      <c r="R4" s="7" t="s">
        <v>29</v>
      </c>
      <c r="S4" s="7">
        <v>20</v>
      </c>
      <c r="T4" s="7" t="s">
        <v>30</v>
      </c>
      <c r="V4" t="s">
        <v>31</v>
      </c>
      <c r="W4" s="1">
        <v>5</v>
      </c>
      <c r="X4" t="s">
        <v>32</v>
      </c>
      <c r="Y4" s="1">
        <v>52</v>
      </c>
    </row>
    <row r="5" spans="1:25" x14ac:dyDescent="0.35">
      <c r="A5">
        <v>3</v>
      </c>
      <c r="B5" t="s">
        <v>22</v>
      </c>
      <c r="C5" s="11">
        <v>121</v>
      </c>
      <c r="D5">
        <v>265.81</v>
      </c>
      <c r="E5">
        <f t="shared" ref="E5:E29" si="0">D5/12</f>
        <v>22.150833333333335</v>
      </c>
      <c r="F5">
        <v>208.21</v>
      </c>
      <c r="G5">
        <f t="shared" ref="G5:G29" si="1">F5/12</f>
        <v>17.350833333333334</v>
      </c>
      <c r="H5">
        <f t="shared" ref="H5:H29" si="2">E5/G5</f>
        <v>1.2766437731136833</v>
      </c>
      <c r="I5">
        <v>6</v>
      </c>
      <c r="J5">
        <f t="shared" ref="J5:J29" si="3">(5*I5*(G5+E5))/(E5*G5)</f>
        <v>3.0833744340729314</v>
      </c>
      <c r="K5">
        <v>69.2</v>
      </c>
      <c r="L5">
        <v>0.85</v>
      </c>
      <c r="M5">
        <v>14.86</v>
      </c>
      <c r="N5">
        <v>3100</v>
      </c>
      <c r="O5">
        <f t="shared" ref="O5:O29" si="4">(M5*G5*E5)/(N5*L5*(K5/100))</f>
        <v>3.1321496429709619</v>
      </c>
      <c r="P5">
        <v>5</v>
      </c>
      <c r="T5" t="s">
        <v>24</v>
      </c>
      <c r="V5" t="s">
        <v>33</v>
      </c>
      <c r="W5" s="1">
        <v>4.87</v>
      </c>
    </row>
    <row r="6" spans="1:25" x14ac:dyDescent="0.35">
      <c r="A6" s="2">
        <v>4</v>
      </c>
      <c r="B6" s="2" t="s">
        <v>34</v>
      </c>
      <c r="C6" s="11">
        <v>103</v>
      </c>
      <c r="D6" s="2">
        <v>259</v>
      </c>
      <c r="E6" s="2">
        <f>D6/12</f>
        <v>21.583333333333332</v>
      </c>
      <c r="F6" s="2">
        <v>173.05</v>
      </c>
      <c r="G6" s="2">
        <f>F6/12</f>
        <v>14.420833333333334</v>
      </c>
      <c r="H6" s="2">
        <f>E6/G6</f>
        <v>1.4966772609072521</v>
      </c>
      <c r="I6" s="2">
        <v>7</v>
      </c>
      <c r="J6" s="2">
        <f>(5*I6*(G6+E6))/(E6*G6)</f>
        <v>4.0486658284982466</v>
      </c>
      <c r="K6" s="2">
        <v>60.659339200512271</v>
      </c>
      <c r="L6" s="2">
        <v>0.85</v>
      </c>
      <c r="M6" s="2">
        <v>13.93</v>
      </c>
      <c r="N6" s="2">
        <v>2600</v>
      </c>
      <c r="O6" s="2">
        <f>(M6*G6*E6)/(N6*L6*(K6/100))</f>
        <v>3.2342236117074945</v>
      </c>
      <c r="P6" s="2">
        <v>6</v>
      </c>
      <c r="Q6" s="2"/>
      <c r="R6" s="2" t="s">
        <v>35</v>
      </c>
      <c r="S6" s="2">
        <v>23</v>
      </c>
      <c r="T6" s="2" t="s">
        <v>36</v>
      </c>
    </row>
    <row r="7" spans="1:25" x14ac:dyDescent="0.35">
      <c r="A7" s="2">
        <v>5</v>
      </c>
      <c r="B7" s="2" t="s">
        <v>37</v>
      </c>
      <c r="C7" s="11">
        <v>104</v>
      </c>
      <c r="D7" s="2">
        <v>161.6</v>
      </c>
      <c r="E7" s="2">
        <f>D7/12</f>
        <v>13.466666666666667</v>
      </c>
      <c r="F7" s="2">
        <v>124.2</v>
      </c>
      <c r="G7" s="2">
        <f>F7/12</f>
        <v>10.35</v>
      </c>
      <c r="H7" s="2">
        <f>E7/G7</f>
        <v>1.3011272141706924</v>
      </c>
      <c r="I7" s="2">
        <v>7</v>
      </c>
      <c r="J7" s="2">
        <f>(5*I7*(G7+E7))/(E7*G7)</f>
        <v>5.9806524130673946</v>
      </c>
      <c r="K7" s="2">
        <v>47.13543310852824</v>
      </c>
      <c r="L7" s="2">
        <v>0.85</v>
      </c>
      <c r="M7" s="2">
        <v>13.93</v>
      </c>
      <c r="N7" s="2">
        <v>2600</v>
      </c>
      <c r="O7" s="2">
        <f>(M7*G7*E7)/(N7*L7*(K7/100))</f>
        <v>1.8638536174905078</v>
      </c>
      <c r="P7" s="2">
        <v>4</v>
      </c>
      <c r="Q7" s="2"/>
      <c r="R7" s="2" t="s">
        <v>35</v>
      </c>
      <c r="S7" s="2">
        <v>23</v>
      </c>
      <c r="T7" s="2" t="s">
        <v>36</v>
      </c>
    </row>
    <row r="8" spans="1:25" s="2" customFormat="1" x14ac:dyDescent="0.35">
      <c r="A8" s="2">
        <v>6</v>
      </c>
      <c r="B8" s="2" t="s">
        <v>38</v>
      </c>
      <c r="C8" s="11">
        <v>105</v>
      </c>
      <c r="D8" s="2">
        <v>104</v>
      </c>
      <c r="E8" s="2">
        <f>D8/12</f>
        <v>8.6666666666666661</v>
      </c>
      <c r="F8" s="2">
        <v>70</v>
      </c>
      <c r="G8" s="2">
        <f>F8/12</f>
        <v>5.833333333333333</v>
      </c>
      <c r="H8" s="2">
        <f>E8/G8</f>
        <v>1.4857142857142858</v>
      </c>
      <c r="I8" s="2">
        <v>7</v>
      </c>
      <c r="J8" s="2">
        <f>(5*I8*(G8+E8))/(E8*G8)</f>
        <v>10.03846153846154</v>
      </c>
      <c r="K8" s="2">
        <v>31</v>
      </c>
      <c r="L8" s="2">
        <v>0.85</v>
      </c>
      <c r="M8" s="2">
        <v>13.93</v>
      </c>
      <c r="N8" s="2">
        <v>2100</v>
      </c>
      <c r="O8" s="2">
        <f>(M8*G8*E8)/(N8*L8*(K8/100))</f>
        <v>1.2726825497223977</v>
      </c>
      <c r="P8" s="2">
        <v>1</v>
      </c>
      <c r="R8" s="2" t="s">
        <v>35</v>
      </c>
      <c r="S8" s="2">
        <v>23</v>
      </c>
      <c r="T8" s="2" t="s">
        <v>39</v>
      </c>
      <c r="V8" s="2" t="s">
        <v>40</v>
      </c>
      <c r="W8" s="2">
        <f>Y3-((Y3-Y4)*(W5-W3)/(W4-W3))</f>
        <v>53.04</v>
      </c>
    </row>
    <row r="9" spans="1:25" x14ac:dyDescent="0.35">
      <c r="A9" s="11">
        <v>7</v>
      </c>
      <c r="B9" s="11" t="s">
        <v>41</v>
      </c>
      <c r="C9" s="11">
        <v>106</v>
      </c>
      <c r="D9" s="11">
        <v>48.8</v>
      </c>
      <c r="E9" s="11">
        <f t="shared" si="0"/>
        <v>4.0666666666666664</v>
      </c>
      <c r="F9">
        <v>40.299999999999997</v>
      </c>
      <c r="G9">
        <f t="shared" si="1"/>
        <v>3.3583333333333329</v>
      </c>
      <c r="H9">
        <f t="shared" si="2"/>
        <v>1.2109181141439207</v>
      </c>
      <c r="I9">
        <v>7</v>
      </c>
      <c r="J9">
        <f t="shared" si="3"/>
        <v>19.028393605337019</v>
      </c>
      <c r="K9">
        <v>32</v>
      </c>
      <c r="L9">
        <v>0.85</v>
      </c>
      <c r="M9">
        <v>9.2899999999999991</v>
      </c>
      <c r="N9">
        <v>3500</v>
      </c>
      <c r="O9">
        <f t="shared" si="4"/>
        <v>0.13327268323996264</v>
      </c>
      <c r="P9">
        <v>1</v>
      </c>
      <c r="Q9" t="s">
        <v>28</v>
      </c>
    </row>
    <row r="10" spans="1:25" x14ac:dyDescent="0.35">
      <c r="A10" s="2">
        <v>8</v>
      </c>
      <c r="B10" s="2" t="s">
        <v>42</v>
      </c>
      <c r="C10" s="11">
        <v>108</v>
      </c>
      <c r="D10" s="2">
        <f>265.68/2</f>
        <v>132.84</v>
      </c>
      <c r="E10" s="2">
        <f>D10/12</f>
        <v>11.07</v>
      </c>
      <c r="F10" s="2">
        <v>120.9</v>
      </c>
      <c r="G10" s="2">
        <f>F10/12</f>
        <v>10.075000000000001</v>
      </c>
      <c r="H10" s="2">
        <f>E10/G10</f>
        <v>1.0987593052109181</v>
      </c>
      <c r="I10" s="2">
        <v>5.5</v>
      </c>
      <c r="J10" s="2">
        <f>(5*I10*(G10+E10))/(E10*G10)</f>
        <v>5.2137200445619012</v>
      </c>
      <c r="K10" s="2">
        <v>50.717679732628596</v>
      </c>
      <c r="L10" s="2">
        <v>0.85</v>
      </c>
      <c r="M10" s="2">
        <v>27.87</v>
      </c>
      <c r="N10" s="2">
        <v>3100</v>
      </c>
      <c r="O10" s="2">
        <f>(M10*G10*E10)/(N10*L10*(K10/100))</f>
        <v>2.3258925516957585</v>
      </c>
      <c r="P10" s="2">
        <v>9</v>
      </c>
      <c r="Q10" s="2" t="s">
        <v>28</v>
      </c>
      <c r="R10" s="2" t="s">
        <v>43</v>
      </c>
      <c r="S10" s="2">
        <v>23</v>
      </c>
      <c r="T10" s="2" t="s">
        <v>44</v>
      </c>
    </row>
    <row r="11" spans="1:25" x14ac:dyDescent="0.35">
      <c r="A11">
        <v>9</v>
      </c>
      <c r="B11" t="s">
        <v>45</v>
      </c>
      <c r="C11" s="11">
        <v>108</v>
      </c>
      <c r="D11">
        <f>265.68/2</f>
        <v>132.84</v>
      </c>
      <c r="E11">
        <f t="shared" si="0"/>
        <v>11.07</v>
      </c>
      <c r="F11">
        <v>112.5</v>
      </c>
      <c r="G11">
        <f t="shared" si="1"/>
        <v>9.375</v>
      </c>
      <c r="H11">
        <f t="shared" si="2"/>
        <v>1.1808000000000001</v>
      </c>
      <c r="I11">
        <v>5.5</v>
      </c>
      <c r="J11">
        <f t="shared" si="3"/>
        <v>5.4175248419150854</v>
      </c>
      <c r="K11">
        <v>50.497999999999998</v>
      </c>
      <c r="L11">
        <v>0.85</v>
      </c>
      <c r="M11">
        <v>18.579999999999998</v>
      </c>
      <c r="N11">
        <v>3300</v>
      </c>
      <c r="O11">
        <f t="shared" si="4"/>
        <v>1.3613116567543417</v>
      </c>
      <c r="P11">
        <v>2</v>
      </c>
      <c r="Q11" t="s">
        <v>28</v>
      </c>
      <c r="R11" t="s">
        <v>46</v>
      </c>
      <c r="S11">
        <v>29</v>
      </c>
      <c r="T11" t="s">
        <v>47</v>
      </c>
      <c r="W11" t="s">
        <v>48</v>
      </c>
      <c r="X11" t="s">
        <v>49</v>
      </c>
    </row>
    <row r="12" spans="1:25" x14ac:dyDescent="0.35">
      <c r="A12">
        <v>10</v>
      </c>
      <c r="B12" t="s">
        <v>50</v>
      </c>
      <c r="C12" s="11">
        <v>109</v>
      </c>
      <c r="D12">
        <f>875/2</f>
        <v>437.5</v>
      </c>
      <c r="E12">
        <f t="shared" si="0"/>
        <v>36.458333333333336</v>
      </c>
      <c r="F12">
        <v>275.83999999999997</v>
      </c>
      <c r="G12">
        <f t="shared" si="1"/>
        <v>22.986666666666665</v>
      </c>
      <c r="H12">
        <f t="shared" si="2"/>
        <v>1.5860643851508123</v>
      </c>
      <c r="I12">
        <v>8</v>
      </c>
      <c r="J12">
        <f t="shared" si="3"/>
        <v>2.8372820682797482</v>
      </c>
      <c r="K12">
        <v>74.209999999999994</v>
      </c>
      <c r="L12">
        <v>0.85</v>
      </c>
      <c r="M12">
        <v>14.86</v>
      </c>
      <c r="N12">
        <v>3100</v>
      </c>
      <c r="O12">
        <f t="shared" si="4"/>
        <v>6.3686673852910642</v>
      </c>
      <c r="P12">
        <v>9</v>
      </c>
      <c r="S12">
        <v>23</v>
      </c>
      <c r="T12" t="s">
        <v>24</v>
      </c>
      <c r="W12">
        <v>160</v>
      </c>
      <c r="X12">
        <f>W12/10.764</f>
        <v>14.864362690449648</v>
      </c>
    </row>
    <row r="13" spans="1:25" x14ac:dyDescent="0.35">
      <c r="A13">
        <v>11</v>
      </c>
      <c r="B13" t="s">
        <v>51</v>
      </c>
      <c r="C13" s="11"/>
      <c r="D13" s="6">
        <v>142</v>
      </c>
      <c r="E13">
        <f t="shared" si="0"/>
        <v>11.833333333333334</v>
      </c>
      <c r="F13">
        <v>90</v>
      </c>
      <c r="G13">
        <f t="shared" si="1"/>
        <v>7.5</v>
      </c>
      <c r="H13">
        <f t="shared" si="2"/>
        <v>1.5777777777777779</v>
      </c>
      <c r="I13">
        <v>8</v>
      </c>
      <c r="J13">
        <f t="shared" si="3"/>
        <v>8.7136150234741798</v>
      </c>
      <c r="K13">
        <v>37.85</v>
      </c>
      <c r="L13">
        <v>0.85</v>
      </c>
      <c r="M13">
        <v>14.86</v>
      </c>
      <c r="N13">
        <v>3100</v>
      </c>
      <c r="O13">
        <f t="shared" si="4"/>
        <v>1.3223324869215594</v>
      </c>
      <c r="P13">
        <v>4</v>
      </c>
      <c r="S13">
        <v>23</v>
      </c>
      <c r="T13" t="s">
        <v>24</v>
      </c>
    </row>
    <row r="14" spans="1:25" x14ac:dyDescent="0.35">
      <c r="A14">
        <v>12</v>
      </c>
      <c r="B14" t="s">
        <v>52</v>
      </c>
      <c r="C14" s="11">
        <v>110</v>
      </c>
      <c r="D14">
        <f>601.2/2</f>
        <v>300.60000000000002</v>
      </c>
      <c r="E14">
        <f t="shared" si="0"/>
        <v>25.05</v>
      </c>
      <c r="F14">
        <v>302</v>
      </c>
      <c r="G14">
        <f t="shared" si="1"/>
        <v>25.166666666666668</v>
      </c>
      <c r="H14">
        <f t="shared" si="2"/>
        <v>0.99536423841059596</v>
      </c>
      <c r="I14">
        <v>8</v>
      </c>
      <c r="J14">
        <f t="shared" si="3"/>
        <v>3.1862103607354824</v>
      </c>
      <c r="K14">
        <v>72.137900000000002</v>
      </c>
      <c r="L14">
        <v>0.85</v>
      </c>
      <c r="M14">
        <v>18.579999999999998</v>
      </c>
      <c r="N14">
        <v>3500</v>
      </c>
      <c r="O14">
        <f t="shared" si="4"/>
        <v>5.457938921161281</v>
      </c>
      <c r="P14">
        <v>6</v>
      </c>
      <c r="S14">
        <v>80</v>
      </c>
      <c r="T14" t="s">
        <v>53</v>
      </c>
    </row>
    <row r="15" spans="1:25" x14ac:dyDescent="0.35">
      <c r="A15">
        <v>13</v>
      </c>
      <c r="B15" t="s">
        <v>54</v>
      </c>
      <c r="C15" s="11">
        <v>112</v>
      </c>
      <c r="D15">
        <f>211.1/2</f>
        <v>105.55</v>
      </c>
      <c r="E15">
        <f t="shared" si="0"/>
        <v>8.7958333333333325</v>
      </c>
      <c r="F15">
        <v>71.099999999999994</v>
      </c>
      <c r="G15">
        <f t="shared" si="1"/>
        <v>5.9249999999999998</v>
      </c>
      <c r="H15">
        <f t="shared" si="2"/>
        <v>1.4845288326300983</v>
      </c>
      <c r="I15">
        <v>6</v>
      </c>
      <c r="J15">
        <f t="shared" si="3"/>
        <v>8.4739969658629608</v>
      </c>
      <c r="K15">
        <v>30.59</v>
      </c>
      <c r="L15">
        <v>0.85</v>
      </c>
      <c r="M15">
        <v>11.15</v>
      </c>
      <c r="N15">
        <v>2600</v>
      </c>
      <c r="O15">
        <f t="shared" si="4"/>
        <v>0.85954469250294718</v>
      </c>
      <c r="P15">
        <v>3</v>
      </c>
      <c r="S15">
        <v>23</v>
      </c>
      <c r="T15" s="10" t="s">
        <v>36</v>
      </c>
    </row>
    <row r="16" spans="1:25" x14ac:dyDescent="0.35">
      <c r="A16">
        <v>14</v>
      </c>
      <c r="B16" t="s">
        <v>55</v>
      </c>
      <c r="C16" s="11">
        <v>113</v>
      </c>
      <c r="D16">
        <v>251</v>
      </c>
      <c r="E16">
        <f t="shared" si="0"/>
        <v>20.916666666666668</v>
      </c>
      <c r="F16">
        <v>209</v>
      </c>
      <c r="G16">
        <f t="shared" si="1"/>
        <v>17.416666666666668</v>
      </c>
      <c r="H16">
        <f t="shared" si="2"/>
        <v>1.200956937799043</v>
      </c>
      <c r="I16">
        <v>7</v>
      </c>
      <c r="J16">
        <f t="shared" si="3"/>
        <v>3.6828761508987968</v>
      </c>
      <c r="K16">
        <v>63.2</v>
      </c>
      <c r="L16">
        <v>0.85</v>
      </c>
      <c r="M16">
        <v>14.86</v>
      </c>
      <c r="N16">
        <v>3100</v>
      </c>
      <c r="O16">
        <f t="shared" si="4"/>
        <v>3.2507129927648211</v>
      </c>
      <c r="P16">
        <v>5</v>
      </c>
      <c r="S16">
        <v>23</v>
      </c>
      <c r="T16" t="s">
        <v>24</v>
      </c>
    </row>
    <row r="17" spans="1:20" ht="15.5" x14ac:dyDescent="0.35">
      <c r="A17">
        <v>15</v>
      </c>
      <c r="B17" t="s">
        <v>27</v>
      </c>
      <c r="C17" s="11">
        <v>114</v>
      </c>
      <c r="D17">
        <v>57</v>
      </c>
      <c r="E17">
        <f t="shared" si="0"/>
        <v>4.75</v>
      </c>
      <c r="F17">
        <v>44</v>
      </c>
      <c r="G17">
        <f t="shared" si="1"/>
        <v>3.6666666666666665</v>
      </c>
      <c r="H17">
        <f t="shared" si="2"/>
        <v>1.2954545454545454</v>
      </c>
      <c r="I17">
        <v>8</v>
      </c>
      <c r="J17">
        <f t="shared" si="3"/>
        <v>19.330143540669855</v>
      </c>
      <c r="K17">
        <v>31</v>
      </c>
      <c r="L17">
        <v>0.85</v>
      </c>
      <c r="M17">
        <v>16.722000000000001</v>
      </c>
      <c r="N17">
        <v>3200</v>
      </c>
      <c r="O17">
        <f t="shared" si="4"/>
        <v>0.34540026091081588</v>
      </c>
      <c r="P17">
        <v>1</v>
      </c>
      <c r="S17">
        <v>29</v>
      </c>
      <c r="T17" s="9" t="s">
        <v>56</v>
      </c>
    </row>
    <row r="18" spans="1:20" ht="15.5" x14ac:dyDescent="0.35">
      <c r="A18">
        <v>16</v>
      </c>
      <c r="B18" t="s">
        <v>57</v>
      </c>
      <c r="C18" s="11">
        <v>115</v>
      </c>
      <c r="D18">
        <f>167.1/2</f>
        <v>83.55</v>
      </c>
      <c r="E18">
        <f t="shared" si="0"/>
        <v>6.9624999999999995</v>
      </c>
      <c r="F18">
        <v>87.5</v>
      </c>
      <c r="G18">
        <f t="shared" si="1"/>
        <v>7.291666666666667</v>
      </c>
      <c r="H18">
        <f t="shared" si="2"/>
        <v>0.95485714285714274</v>
      </c>
      <c r="I18">
        <v>7</v>
      </c>
      <c r="J18">
        <f t="shared" si="3"/>
        <v>9.8269299820466784</v>
      </c>
      <c r="K18">
        <v>31.54</v>
      </c>
      <c r="L18">
        <v>0.85</v>
      </c>
      <c r="M18">
        <v>16.722000000000001</v>
      </c>
      <c r="N18">
        <v>3200</v>
      </c>
      <c r="O18">
        <f t="shared" si="4"/>
        <v>0.98957711044448693</v>
      </c>
      <c r="P18">
        <v>1</v>
      </c>
      <c r="S18">
        <v>29</v>
      </c>
      <c r="T18" s="9" t="s">
        <v>56</v>
      </c>
    </row>
    <row r="19" spans="1:20" ht="15.5" x14ac:dyDescent="0.35">
      <c r="A19">
        <v>17</v>
      </c>
      <c r="B19" t="s">
        <v>58</v>
      </c>
      <c r="C19" s="11">
        <v>116</v>
      </c>
      <c r="D19">
        <v>161.1</v>
      </c>
      <c r="E19">
        <f t="shared" si="0"/>
        <v>13.424999999999999</v>
      </c>
      <c r="F19">
        <v>146.80000000000001</v>
      </c>
      <c r="G19">
        <f t="shared" si="1"/>
        <v>12.233333333333334</v>
      </c>
      <c r="H19">
        <f t="shared" si="2"/>
        <v>1.0974114441416891</v>
      </c>
      <c r="I19">
        <v>6</v>
      </c>
      <c r="J19">
        <f t="shared" si="3"/>
        <v>4.6869529478026584</v>
      </c>
      <c r="K19">
        <v>56.24</v>
      </c>
      <c r="L19">
        <v>0.85</v>
      </c>
      <c r="M19">
        <v>16.722000000000001</v>
      </c>
      <c r="N19">
        <v>3200</v>
      </c>
      <c r="O19">
        <f t="shared" si="4"/>
        <v>1.7952837792078069</v>
      </c>
      <c r="P19">
        <v>4</v>
      </c>
      <c r="S19">
        <v>29</v>
      </c>
      <c r="T19" s="9" t="s">
        <v>56</v>
      </c>
    </row>
    <row r="20" spans="1:20" ht="15.5" x14ac:dyDescent="0.35">
      <c r="A20">
        <v>18</v>
      </c>
      <c r="B20" t="s">
        <v>59</v>
      </c>
      <c r="C20" s="11">
        <v>117</v>
      </c>
      <c r="D20">
        <v>115.6</v>
      </c>
      <c r="E20">
        <f t="shared" si="0"/>
        <v>9.6333333333333329</v>
      </c>
      <c r="F20">
        <v>111.5</v>
      </c>
      <c r="G20">
        <f t="shared" si="1"/>
        <v>9.2916666666666661</v>
      </c>
      <c r="H20">
        <f t="shared" si="2"/>
        <v>1.0367713004484305</v>
      </c>
      <c r="I20">
        <v>8</v>
      </c>
      <c r="J20">
        <f t="shared" si="3"/>
        <v>8.4571818703741055</v>
      </c>
      <c r="K20">
        <v>57.2</v>
      </c>
      <c r="L20">
        <v>0.85</v>
      </c>
      <c r="M20">
        <v>18.579999999999998</v>
      </c>
      <c r="N20">
        <v>3200</v>
      </c>
      <c r="O20">
        <f t="shared" si="4"/>
        <v>1.068934234168609</v>
      </c>
      <c r="P20">
        <v>2</v>
      </c>
      <c r="S20">
        <v>29</v>
      </c>
      <c r="T20" s="9" t="s">
        <v>56</v>
      </c>
    </row>
    <row r="21" spans="1:20" x14ac:dyDescent="0.35">
      <c r="A21">
        <v>19</v>
      </c>
      <c r="B21" t="s">
        <v>60</v>
      </c>
      <c r="C21" s="11">
        <v>118</v>
      </c>
      <c r="D21">
        <v>127.9</v>
      </c>
      <c r="E21">
        <f t="shared" si="0"/>
        <v>10.658333333333333</v>
      </c>
      <c r="F21">
        <v>115.8</v>
      </c>
      <c r="G21">
        <f t="shared" si="1"/>
        <v>9.65</v>
      </c>
      <c r="H21">
        <f t="shared" si="2"/>
        <v>1.1044905008635577</v>
      </c>
      <c r="I21">
        <v>7</v>
      </c>
      <c r="J21">
        <f t="shared" si="3"/>
        <v>6.910758486025756</v>
      </c>
      <c r="K21">
        <v>42.45</v>
      </c>
      <c r="L21">
        <v>0.85</v>
      </c>
      <c r="M21">
        <v>13.93</v>
      </c>
      <c r="N21">
        <v>2600</v>
      </c>
      <c r="O21">
        <f t="shared" si="4"/>
        <v>1.5272064863818133</v>
      </c>
      <c r="P21">
        <v>2</v>
      </c>
      <c r="S21">
        <v>23</v>
      </c>
      <c r="T21" s="10" t="s">
        <v>36</v>
      </c>
    </row>
    <row r="22" spans="1:20" x14ac:dyDescent="0.35">
      <c r="A22">
        <v>20</v>
      </c>
      <c r="B22" t="s">
        <v>61</v>
      </c>
      <c r="C22" s="11">
        <v>119</v>
      </c>
      <c r="D22">
        <v>161.1</v>
      </c>
      <c r="E22">
        <f t="shared" si="0"/>
        <v>13.424999999999999</v>
      </c>
      <c r="F22">
        <v>150.80000000000001</v>
      </c>
      <c r="G22">
        <f t="shared" si="1"/>
        <v>12.566666666666668</v>
      </c>
      <c r="H22">
        <f t="shared" si="2"/>
        <v>1.0683023872679043</v>
      </c>
      <c r="I22">
        <v>6</v>
      </c>
      <c r="J22">
        <f t="shared" si="3"/>
        <v>4.6219047760176633</v>
      </c>
      <c r="K22">
        <v>56.66</v>
      </c>
      <c r="L22">
        <v>0.85</v>
      </c>
      <c r="M22">
        <v>16.722000000000001</v>
      </c>
      <c r="N22">
        <v>3200</v>
      </c>
      <c r="O22">
        <f t="shared" si="4"/>
        <v>1.8305311967930482</v>
      </c>
      <c r="P22">
        <v>4</v>
      </c>
      <c r="S22">
        <v>29</v>
      </c>
      <c r="T22" s="10" t="s">
        <v>56</v>
      </c>
    </row>
    <row r="23" spans="1:20" x14ac:dyDescent="0.35">
      <c r="A23">
        <v>21</v>
      </c>
      <c r="B23" t="s">
        <v>62</v>
      </c>
      <c r="C23" s="11">
        <v>120</v>
      </c>
      <c r="D23">
        <f>121.6/2</f>
        <v>60.8</v>
      </c>
      <c r="E23">
        <f t="shared" si="0"/>
        <v>5.0666666666666664</v>
      </c>
      <c r="F23">
        <v>61.65</v>
      </c>
      <c r="G23">
        <f t="shared" si="1"/>
        <v>5.1375000000000002</v>
      </c>
      <c r="H23">
        <f t="shared" si="2"/>
        <v>0.98621248986212484</v>
      </c>
      <c r="I23">
        <v>6</v>
      </c>
      <c r="J23">
        <f t="shared" si="3"/>
        <v>11.760468689973107</v>
      </c>
      <c r="K23">
        <v>31</v>
      </c>
      <c r="L23">
        <v>0.85</v>
      </c>
      <c r="M23">
        <v>16.722000000000001</v>
      </c>
      <c r="N23">
        <v>3200</v>
      </c>
      <c r="O23">
        <f t="shared" si="4"/>
        <v>0.51621638994307395</v>
      </c>
      <c r="P23">
        <v>1</v>
      </c>
      <c r="S23">
        <v>29</v>
      </c>
      <c r="T23" s="10" t="s">
        <v>56</v>
      </c>
    </row>
    <row r="24" spans="1:20" x14ac:dyDescent="0.35">
      <c r="A24">
        <v>22</v>
      </c>
      <c r="B24" t="s">
        <v>63</v>
      </c>
      <c r="C24" s="11">
        <v>122</v>
      </c>
      <c r="D24">
        <v>225.8</v>
      </c>
      <c r="E24">
        <f t="shared" si="0"/>
        <v>18.816666666666666</v>
      </c>
      <c r="F24">
        <v>217.8</v>
      </c>
      <c r="G24">
        <f t="shared" si="1"/>
        <v>18.150000000000002</v>
      </c>
      <c r="H24">
        <f t="shared" si="2"/>
        <v>1.0367309458218548</v>
      </c>
      <c r="I24">
        <v>9</v>
      </c>
      <c r="J24">
        <f t="shared" si="3"/>
        <v>4.8708357428866318</v>
      </c>
      <c r="K24">
        <v>53.04</v>
      </c>
      <c r="L24">
        <v>0.85</v>
      </c>
      <c r="M24">
        <v>32.5</v>
      </c>
      <c r="N24">
        <v>4000</v>
      </c>
      <c r="O24">
        <f t="shared" si="4"/>
        <v>6.1548893454440616</v>
      </c>
      <c r="P24">
        <v>10</v>
      </c>
      <c r="S24">
        <v>29</v>
      </c>
      <c r="T24" s="10" t="s">
        <v>64</v>
      </c>
    </row>
    <row r="25" spans="1:20" x14ac:dyDescent="0.35">
      <c r="A25">
        <v>23</v>
      </c>
      <c r="B25" t="s">
        <v>65</v>
      </c>
      <c r="C25" s="11">
        <v>123</v>
      </c>
      <c r="D25">
        <v>164</v>
      </c>
      <c r="E25">
        <f t="shared" si="0"/>
        <v>13.666666666666666</v>
      </c>
      <c r="F25">
        <v>74.900000000000006</v>
      </c>
      <c r="G25">
        <f t="shared" si="1"/>
        <v>6.2416666666666671</v>
      </c>
      <c r="H25">
        <f t="shared" si="2"/>
        <v>2.1895861148197593</v>
      </c>
      <c r="I25">
        <v>6</v>
      </c>
      <c r="J25">
        <f t="shared" si="3"/>
        <v>7.001530495945814</v>
      </c>
      <c r="K25">
        <v>36</v>
      </c>
      <c r="L25">
        <v>0.85</v>
      </c>
      <c r="M25">
        <v>11.15</v>
      </c>
      <c r="N25">
        <v>2600</v>
      </c>
      <c r="O25">
        <f t="shared" si="4"/>
        <v>1.1954826196860511</v>
      </c>
      <c r="P25">
        <v>1</v>
      </c>
      <c r="Q25" t="s">
        <v>28</v>
      </c>
      <c r="S25">
        <v>23</v>
      </c>
      <c r="T25" s="10" t="s">
        <v>36</v>
      </c>
    </row>
    <row r="26" spans="1:20" x14ac:dyDescent="0.35">
      <c r="A26">
        <v>24</v>
      </c>
      <c r="B26" t="s">
        <v>66</v>
      </c>
      <c r="C26">
        <v>203</v>
      </c>
      <c r="D26">
        <v>582.1</v>
      </c>
      <c r="E26">
        <f t="shared" si="0"/>
        <v>48.508333333333333</v>
      </c>
      <c r="F26">
        <v>372.6</v>
      </c>
      <c r="G26">
        <f t="shared" si="1"/>
        <v>31.05</v>
      </c>
      <c r="H26">
        <f t="shared" si="2"/>
        <v>1.5622651637144391</v>
      </c>
      <c r="I26">
        <v>6</v>
      </c>
      <c r="J26">
        <f t="shared" si="3"/>
        <v>1.5846340129482874</v>
      </c>
      <c r="K26">
        <v>60.048000000000002</v>
      </c>
      <c r="L26">
        <v>0.85</v>
      </c>
      <c r="M26">
        <v>18.580449999999999</v>
      </c>
      <c r="N26">
        <v>3200</v>
      </c>
      <c r="O26">
        <f t="shared" si="4"/>
        <v>17.134314520006235</v>
      </c>
      <c r="P26">
        <v>16</v>
      </c>
      <c r="R26" t="s">
        <v>46</v>
      </c>
      <c r="S26">
        <v>29</v>
      </c>
      <c r="T26" s="8" t="s">
        <v>67</v>
      </c>
    </row>
    <row r="27" spans="1:20" x14ac:dyDescent="0.35">
      <c r="A27">
        <v>25</v>
      </c>
      <c r="B27" t="s">
        <v>68</v>
      </c>
      <c r="C27">
        <v>204</v>
      </c>
      <c r="D27">
        <v>531</v>
      </c>
      <c r="E27">
        <f t="shared" si="0"/>
        <v>44.25</v>
      </c>
      <c r="F27">
        <v>244.9</v>
      </c>
      <c r="G27">
        <f t="shared" si="1"/>
        <v>20.408333333333335</v>
      </c>
      <c r="H27">
        <f t="shared" si="2"/>
        <v>2.1682319314005714</v>
      </c>
      <c r="I27">
        <v>6</v>
      </c>
      <c r="J27">
        <f t="shared" si="3"/>
        <v>2.1479538517969976</v>
      </c>
      <c r="K27">
        <v>82.076599926639034</v>
      </c>
      <c r="L27">
        <v>0.85</v>
      </c>
      <c r="M27">
        <v>16.722000000000001</v>
      </c>
      <c r="N27">
        <v>3200</v>
      </c>
      <c r="O27">
        <f t="shared" si="4"/>
        <v>6.7642674697090452</v>
      </c>
      <c r="P27">
        <v>7</v>
      </c>
      <c r="R27" t="s">
        <v>46</v>
      </c>
      <c r="S27">
        <v>29</v>
      </c>
      <c r="T27" s="8" t="s">
        <v>56</v>
      </c>
    </row>
    <row r="28" spans="1:20" x14ac:dyDescent="0.35">
      <c r="A28">
        <v>26</v>
      </c>
      <c r="B28" t="s">
        <v>69</v>
      </c>
      <c r="C28">
        <v>100</v>
      </c>
      <c r="D28">
        <v>216.15</v>
      </c>
      <c r="E28">
        <f t="shared" si="0"/>
        <v>18.012499999999999</v>
      </c>
      <c r="F28">
        <v>203</v>
      </c>
      <c r="G28">
        <f t="shared" si="1"/>
        <v>16.916666666666668</v>
      </c>
      <c r="H28">
        <f t="shared" si="2"/>
        <v>1.0647783251231526</v>
      </c>
      <c r="I28">
        <v>9</v>
      </c>
      <c r="J28">
        <f t="shared" si="3"/>
        <v>5.1583636158524291</v>
      </c>
      <c r="K28">
        <v>48.04</v>
      </c>
      <c r="L28">
        <v>0.85</v>
      </c>
      <c r="M28">
        <v>4.6449999999999996</v>
      </c>
      <c r="N28">
        <v>2300</v>
      </c>
      <c r="O28">
        <f t="shared" si="4"/>
        <v>1.5070398750810101</v>
      </c>
      <c r="P28">
        <v>2</v>
      </c>
      <c r="R28" t="s">
        <v>70</v>
      </c>
      <c r="S28">
        <v>18</v>
      </c>
      <c r="T28" t="s">
        <v>71</v>
      </c>
    </row>
    <row r="29" spans="1:20" x14ac:dyDescent="0.35">
      <c r="A29">
        <v>27</v>
      </c>
      <c r="B29" t="s">
        <v>72</v>
      </c>
      <c r="C29">
        <v>204</v>
      </c>
      <c r="D29">
        <v>577.9</v>
      </c>
      <c r="E29">
        <f t="shared" si="0"/>
        <v>48.158333333333331</v>
      </c>
      <c r="F29">
        <v>151.6</v>
      </c>
      <c r="G29">
        <f t="shared" si="1"/>
        <v>12.633333333333333</v>
      </c>
      <c r="H29">
        <f t="shared" si="2"/>
        <v>3.8120052770448547</v>
      </c>
      <c r="I29">
        <v>7</v>
      </c>
      <c r="J29">
        <f t="shared" si="3"/>
        <v>3.497217886068245</v>
      </c>
      <c r="K29">
        <v>66.03</v>
      </c>
      <c r="L29">
        <v>0.85</v>
      </c>
      <c r="M29">
        <v>16.722000000000001</v>
      </c>
      <c r="N29">
        <v>3200</v>
      </c>
      <c r="O29">
        <f t="shared" si="4"/>
        <v>5.6645761758247142</v>
      </c>
      <c r="P29">
        <v>6</v>
      </c>
      <c r="R29" t="s">
        <v>46</v>
      </c>
      <c r="S29">
        <v>29</v>
      </c>
      <c r="T29" s="8" t="s">
        <v>67</v>
      </c>
    </row>
    <row r="30" spans="1:20" x14ac:dyDescent="0.35">
      <c r="A30">
        <v>28</v>
      </c>
    </row>
    <row r="31" spans="1:20" x14ac:dyDescent="0.35">
      <c r="A31">
        <v>29</v>
      </c>
    </row>
    <row r="32" spans="1:20" x14ac:dyDescent="0.35">
      <c r="A32">
        <v>30</v>
      </c>
    </row>
    <row r="33" spans="1:1" x14ac:dyDescent="0.35">
      <c r="A33">
        <v>31</v>
      </c>
    </row>
    <row r="34" spans="1:1" x14ac:dyDescent="0.35">
      <c r="A34">
        <v>32</v>
      </c>
    </row>
  </sheetData>
  <conditionalFormatting sqref="H1:H3 H5 H9 H11:H1048576">
    <cfRule type="cellIs" dxfId="6" priority="6" operator="greaterThan">
      <formula>1.59</formula>
    </cfRule>
  </conditionalFormatting>
  <conditionalFormatting sqref="H4">
    <cfRule type="cellIs" dxfId="5" priority="5" operator="greaterThan">
      <formula>1.59</formula>
    </cfRule>
  </conditionalFormatting>
  <conditionalFormatting sqref="H6">
    <cfRule type="cellIs" dxfId="4" priority="4" operator="greaterThan">
      <formula>1.59</formula>
    </cfRule>
  </conditionalFormatting>
  <conditionalFormatting sqref="H7">
    <cfRule type="cellIs" dxfId="3" priority="3" operator="greaterThan">
      <formula>1.59</formula>
    </cfRule>
  </conditionalFormatting>
  <conditionalFormatting sqref="H8">
    <cfRule type="cellIs" dxfId="2" priority="2" operator="greaterThan">
      <formula>1.59</formula>
    </cfRule>
  </conditionalFormatting>
  <conditionalFormatting sqref="H10">
    <cfRule type="cellIs" dxfId="1" priority="1" operator="greaterThan">
      <formula>1.59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37A5-F005-4856-A19D-694504BD02DB}">
  <dimension ref="A2:K32"/>
  <sheetViews>
    <sheetView topLeftCell="A19" workbookViewId="0">
      <selection activeCell="D33" sqref="D33"/>
    </sheetView>
  </sheetViews>
  <sheetFormatPr defaultRowHeight="14.5" x14ac:dyDescent="0.35"/>
  <cols>
    <col min="2" max="2" width="28.81640625" bestFit="1" customWidth="1"/>
    <col min="3" max="3" width="12.54296875" bestFit="1" customWidth="1"/>
    <col min="4" max="4" width="27.7265625" customWidth="1"/>
    <col min="5" max="5" width="12" bestFit="1" customWidth="1"/>
    <col min="6" max="6" width="7" bestFit="1" customWidth="1"/>
    <col min="7" max="7" width="12" bestFit="1" customWidth="1"/>
    <col min="9" max="9" width="16.54296875" bestFit="1" customWidth="1"/>
  </cols>
  <sheetData>
    <row r="2" spans="1:10" x14ac:dyDescent="0.3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73</v>
      </c>
      <c r="I2" t="s">
        <v>74</v>
      </c>
      <c r="J2" t="s">
        <v>75</v>
      </c>
    </row>
    <row r="3" spans="1:10" x14ac:dyDescent="0.35">
      <c r="A3">
        <v>1</v>
      </c>
      <c r="B3" t="s">
        <v>22</v>
      </c>
      <c r="C3">
        <v>101</v>
      </c>
      <c r="D3">
        <v>259.31</v>
      </c>
      <c r="E3">
        <f t="shared" ref="E3:E25" si="0">D3/12</f>
        <v>21.609166666666667</v>
      </c>
      <c r="F3">
        <v>208.37</v>
      </c>
      <c r="G3">
        <f t="shared" ref="G3:G25" si="1">F3/12</f>
        <v>17.364166666666666</v>
      </c>
      <c r="H3">
        <v>50</v>
      </c>
      <c r="I3">
        <f t="shared" ref="I3:I25" si="2">(0.3048*E3)*(0.3048*G3)</f>
        <v>34.859559119452001</v>
      </c>
      <c r="J3">
        <f t="shared" ref="J3:J25" si="3">H3*I3</f>
        <v>1742.9779559726001</v>
      </c>
    </row>
    <row r="4" spans="1:10" x14ac:dyDescent="0.35">
      <c r="A4">
        <v>2</v>
      </c>
      <c r="B4" t="s">
        <v>27</v>
      </c>
      <c r="C4">
        <v>111</v>
      </c>
      <c r="D4">
        <v>160.97999999999999</v>
      </c>
      <c r="E4" s="2">
        <f t="shared" si="0"/>
        <v>13.414999999999999</v>
      </c>
      <c r="F4" s="2">
        <v>87.6</v>
      </c>
      <c r="G4" s="2">
        <f t="shared" si="1"/>
        <v>7.3</v>
      </c>
      <c r="H4">
        <v>5</v>
      </c>
      <c r="I4">
        <f t="shared" si="2"/>
        <v>9.0979482556799987</v>
      </c>
      <c r="J4">
        <f t="shared" si="3"/>
        <v>45.48974127839999</v>
      </c>
    </row>
    <row r="5" spans="1:10" x14ac:dyDescent="0.35">
      <c r="A5">
        <v>3</v>
      </c>
      <c r="B5" t="s">
        <v>22</v>
      </c>
      <c r="C5">
        <v>121</v>
      </c>
      <c r="D5">
        <v>265.81</v>
      </c>
      <c r="E5" s="2">
        <f t="shared" si="0"/>
        <v>22.150833333333335</v>
      </c>
      <c r="F5" s="2">
        <v>208.21</v>
      </c>
      <c r="G5" s="2">
        <f t="shared" si="1"/>
        <v>17.350833333333334</v>
      </c>
      <c r="H5">
        <v>50</v>
      </c>
      <c r="I5">
        <f t="shared" si="2"/>
        <v>35.705928652516008</v>
      </c>
      <c r="J5">
        <f t="shared" si="3"/>
        <v>1785.2964326258004</v>
      </c>
    </row>
    <row r="6" spans="1:10" x14ac:dyDescent="0.35">
      <c r="A6">
        <v>4</v>
      </c>
      <c r="B6" t="s">
        <v>34</v>
      </c>
      <c r="C6">
        <v>103</v>
      </c>
      <c r="D6">
        <v>259</v>
      </c>
      <c r="E6" s="2">
        <f t="shared" si="0"/>
        <v>21.583333333333332</v>
      </c>
      <c r="F6" s="2">
        <v>173.05</v>
      </c>
      <c r="G6" s="2">
        <f t="shared" si="1"/>
        <v>14.420833333333334</v>
      </c>
      <c r="H6">
        <v>30</v>
      </c>
      <c r="I6">
        <f t="shared" si="2"/>
        <v>28.916038942</v>
      </c>
      <c r="J6">
        <f t="shared" si="3"/>
        <v>867.48116826</v>
      </c>
    </row>
    <row r="7" spans="1:10" x14ac:dyDescent="0.35">
      <c r="A7">
        <v>5</v>
      </c>
      <c r="B7" t="s">
        <v>37</v>
      </c>
      <c r="C7">
        <v>104</v>
      </c>
      <c r="D7">
        <v>161.6</v>
      </c>
      <c r="E7" s="2">
        <f t="shared" si="0"/>
        <v>13.466666666666667</v>
      </c>
      <c r="F7" s="2">
        <v>124.2</v>
      </c>
      <c r="G7" s="2">
        <f t="shared" si="1"/>
        <v>10.35</v>
      </c>
      <c r="H7">
        <v>30</v>
      </c>
      <c r="I7">
        <f t="shared" si="2"/>
        <v>12.9488257152</v>
      </c>
      <c r="J7">
        <f t="shared" si="3"/>
        <v>388.46477145599999</v>
      </c>
    </row>
    <row r="8" spans="1:10" x14ac:dyDescent="0.35">
      <c r="A8">
        <v>6</v>
      </c>
      <c r="B8" t="s">
        <v>38</v>
      </c>
      <c r="C8">
        <v>105</v>
      </c>
      <c r="D8">
        <v>104</v>
      </c>
      <c r="E8" s="2">
        <f t="shared" si="0"/>
        <v>8.6666666666666661</v>
      </c>
      <c r="F8" s="2">
        <v>70</v>
      </c>
      <c r="G8" s="2">
        <f t="shared" si="1"/>
        <v>5.833333333333333</v>
      </c>
      <c r="H8">
        <v>30</v>
      </c>
      <c r="I8">
        <f t="shared" si="2"/>
        <v>4.6967648000000004</v>
      </c>
      <c r="J8">
        <f t="shared" si="3"/>
        <v>140.90294400000002</v>
      </c>
    </row>
    <row r="9" spans="1:10" x14ac:dyDescent="0.35">
      <c r="A9">
        <v>7</v>
      </c>
      <c r="B9" t="s">
        <v>41</v>
      </c>
      <c r="C9">
        <v>106</v>
      </c>
      <c r="D9">
        <v>97.6</v>
      </c>
      <c r="E9" s="2">
        <f t="shared" si="0"/>
        <v>8.1333333333333329</v>
      </c>
      <c r="F9" s="2">
        <v>40.299999999999997</v>
      </c>
      <c r="G9" s="2">
        <f t="shared" si="1"/>
        <v>3.3583333333333329</v>
      </c>
      <c r="H9">
        <v>15</v>
      </c>
      <c r="I9">
        <f t="shared" si="2"/>
        <v>2.5375949248</v>
      </c>
      <c r="J9">
        <f t="shared" si="3"/>
        <v>38.063923872000004</v>
      </c>
    </row>
    <row r="10" spans="1:10" x14ac:dyDescent="0.35">
      <c r="A10">
        <v>8</v>
      </c>
      <c r="B10" t="s">
        <v>42</v>
      </c>
      <c r="C10">
        <v>108</v>
      </c>
      <c r="D10">
        <v>265.68</v>
      </c>
      <c r="E10">
        <f t="shared" si="0"/>
        <v>22.14</v>
      </c>
      <c r="F10">
        <v>120.9</v>
      </c>
      <c r="G10">
        <f t="shared" si="1"/>
        <v>10.075000000000001</v>
      </c>
      <c r="H10">
        <v>25</v>
      </c>
      <c r="I10">
        <f t="shared" si="2"/>
        <v>20.722998553920007</v>
      </c>
      <c r="J10">
        <f t="shared" si="3"/>
        <v>518.07496384800015</v>
      </c>
    </row>
    <row r="11" spans="1:10" x14ac:dyDescent="0.35">
      <c r="A11">
        <v>9</v>
      </c>
      <c r="B11" t="s">
        <v>76</v>
      </c>
      <c r="C11">
        <v>108</v>
      </c>
      <c r="D11">
        <v>265.68</v>
      </c>
      <c r="E11">
        <f t="shared" si="0"/>
        <v>22.14</v>
      </c>
      <c r="F11">
        <v>112.5</v>
      </c>
      <c r="G11">
        <f t="shared" si="1"/>
        <v>9.375</v>
      </c>
      <c r="H11">
        <v>25</v>
      </c>
      <c r="I11">
        <f t="shared" si="2"/>
        <v>19.283187240000004</v>
      </c>
      <c r="J11">
        <f t="shared" si="3"/>
        <v>482.07968100000011</v>
      </c>
    </row>
    <row r="12" spans="1:10" x14ac:dyDescent="0.35">
      <c r="A12">
        <v>10</v>
      </c>
      <c r="B12" t="s">
        <v>50</v>
      </c>
      <c r="C12">
        <v>109</v>
      </c>
      <c r="D12">
        <v>437.5</v>
      </c>
      <c r="E12">
        <f t="shared" si="0"/>
        <v>36.458333333333336</v>
      </c>
      <c r="F12">
        <v>275.83999999999997</v>
      </c>
      <c r="G12">
        <f t="shared" si="1"/>
        <v>22.986666666666665</v>
      </c>
      <c r="H12">
        <v>10</v>
      </c>
      <c r="I12">
        <f t="shared" si="2"/>
        <v>77.857908800000004</v>
      </c>
      <c r="J12">
        <f t="shared" si="3"/>
        <v>778.57908800000007</v>
      </c>
    </row>
    <row r="13" spans="1:10" x14ac:dyDescent="0.35">
      <c r="A13">
        <v>11</v>
      </c>
      <c r="B13" t="s">
        <v>51</v>
      </c>
      <c r="D13">
        <v>142</v>
      </c>
      <c r="E13">
        <f t="shared" si="0"/>
        <v>11.833333333333334</v>
      </c>
      <c r="F13">
        <v>90</v>
      </c>
      <c r="G13">
        <f t="shared" si="1"/>
        <v>7.5</v>
      </c>
      <c r="H13">
        <v>10</v>
      </c>
      <c r="I13">
        <f t="shared" si="2"/>
        <v>8.2451448000000003</v>
      </c>
      <c r="J13">
        <f t="shared" si="3"/>
        <v>82.451447999999999</v>
      </c>
    </row>
    <row r="14" spans="1:10" x14ac:dyDescent="0.35">
      <c r="A14">
        <v>12</v>
      </c>
      <c r="B14" t="s">
        <v>52</v>
      </c>
      <c r="C14">
        <v>110</v>
      </c>
      <c r="D14">
        <v>601.20000000000005</v>
      </c>
      <c r="E14">
        <f t="shared" si="0"/>
        <v>50.1</v>
      </c>
      <c r="F14">
        <v>302</v>
      </c>
      <c r="G14">
        <f t="shared" si="1"/>
        <v>25.166666666666668</v>
      </c>
      <c r="H14">
        <v>10</v>
      </c>
      <c r="I14">
        <f t="shared" si="2"/>
        <v>117.13679798400001</v>
      </c>
      <c r="J14">
        <f t="shared" si="3"/>
        <v>1171.3679798400001</v>
      </c>
    </row>
    <row r="15" spans="1:10" x14ac:dyDescent="0.35">
      <c r="A15">
        <v>13</v>
      </c>
      <c r="B15" t="s">
        <v>54</v>
      </c>
      <c r="C15">
        <v>112</v>
      </c>
      <c r="D15">
        <v>211.1</v>
      </c>
      <c r="E15">
        <f t="shared" si="0"/>
        <v>17.591666666666665</v>
      </c>
      <c r="F15">
        <v>71.099999999999994</v>
      </c>
      <c r="G15">
        <f t="shared" si="1"/>
        <v>5.9249999999999998</v>
      </c>
      <c r="H15">
        <v>25</v>
      </c>
      <c r="I15">
        <f t="shared" si="2"/>
        <v>9.6833419236000005</v>
      </c>
      <c r="J15">
        <f t="shared" si="3"/>
        <v>242.08354809000002</v>
      </c>
    </row>
    <row r="16" spans="1:10" x14ac:dyDescent="0.35">
      <c r="A16">
        <v>14</v>
      </c>
      <c r="B16" t="s">
        <v>55</v>
      </c>
      <c r="C16">
        <v>113</v>
      </c>
      <c r="D16">
        <v>251</v>
      </c>
      <c r="E16">
        <f t="shared" si="0"/>
        <v>20.916666666666668</v>
      </c>
      <c r="F16">
        <v>209</v>
      </c>
      <c r="G16">
        <f t="shared" si="1"/>
        <v>17.416666666666668</v>
      </c>
      <c r="H16">
        <v>25</v>
      </c>
      <c r="I16">
        <f t="shared" si="2"/>
        <v>33.844448440000008</v>
      </c>
      <c r="J16">
        <f t="shared" si="3"/>
        <v>846.11121100000014</v>
      </c>
    </row>
    <row r="17" spans="1:11" x14ac:dyDescent="0.35">
      <c r="A17">
        <v>15</v>
      </c>
      <c r="B17" t="s">
        <v>27</v>
      </c>
      <c r="C17">
        <v>114</v>
      </c>
      <c r="D17">
        <v>57</v>
      </c>
      <c r="E17">
        <f t="shared" si="0"/>
        <v>4.75</v>
      </c>
      <c r="F17">
        <v>44</v>
      </c>
      <c r="G17">
        <f t="shared" si="1"/>
        <v>3.6666666666666665</v>
      </c>
      <c r="H17">
        <v>5</v>
      </c>
      <c r="I17">
        <f t="shared" si="2"/>
        <v>1.6180612799999998</v>
      </c>
      <c r="J17">
        <f t="shared" si="3"/>
        <v>8.0903063999999993</v>
      </c>
    </row>
    <row r="18" spans="1:11" x14ac:dyDescent="0.35">
      <c r="A18">
        <v>16</v>
      </c>
      <c r="B18" t="s">
        <v>57</v>
      </c>
      <c r="C18">
        <v>115</v>
      </c>
      <c r="D18">
        <v>167.1</v>
      </c>
      <c r="E18">
        <f t="shared" si="0"/>
        <v>13.924999999999999</v>
      </c>
      <c r="F18">
        <v>87.5</v>
      </c>
      <c r="G18">
        <f t="shared" si="1"/>
        <v>7.291666666666667</v>
      </c>
      <c r="H18">
        <v>5</v>
      </c>
      <c r="I18">
        <f t="shared" si="2"/>
        <v>9.4330456500000004</v>
      </c>
      <c r="J18">
        <f t="shared" si="3"/>
        <v>47.165228249999998</v>
      </c>
    </row>
    <row r="19" spans="1:11" x14ac:dyDescent="0.35">
      <c r="A19">
        <v>17</v>
      </c>
      <c r="B19" t="s">
        <v>58</v>
      </c>
      <c r="C19">
        <v>116</v>
      </c>
      <c r="D19">
        <v>161.1</v>
      </c>
      <c r="E19">
        <f t="shared" si="0"/>
        <v>13.424999999999999</v>
      </c>
      <c r="F19">
        <v>146.80000000000001</v>
      </c>
      <c r="G19">
        <f t="shared" si="1"/>
        <v>12.233333333333334</v>
      </c>
      <c r="H19">
        <v>50</v>
      </c>
      <c r="I19">
        <f t="shared" si="2"/>
        <v>15.257698516800003</v>
      </c>
      <c r="J19">
        <f t="shared" si="3"/>
        <v>762.88492584000016</v>
      </c>
    </row>
    <row r="20" spans="1:11" x14ac:dyDescent="0.35">
      <c r="A20">
        <v>18</v>
      </c>
      <c r="B20" t="s">
        <v>59</v>
      </c>
      <c r="C20">
        <v>117</v>
      </c>
      <c r="D20">
        <v>115.6</v>
      </c>
      <c r="E20">
        <f t="shared" si="0"/>
        <v>9.6333333333333329</v>
      </c>
      <c r="F20">
        <v>111.5</v>
      </c>
      <c r="G20">
        <f t="shared" si="1"/>
        <v>9.2916666666666661</v>
      </c>
      <c r="H20">
        <v>5</v>
      </c>
      <c r="I20">
        <f t="shared" si="2"/>
        <v>8.3157253040000008</v>
      </c>
      <c r="J20">
        <f t="shared" si="3"/>
        <v>41.57862652</v>
      </c>
    </row>
    <row r="21" spans="1:11" x14ac:dyDescent="0.35">
      <c r="A21">
        <v>19</v>
      </c>
      <c r="B21" t="s">
        <v>60</v>
      </c>
      <c r="C21">
        <v>118</v>
      </c>
      <c r="D21">
        <v>127.9</v>
      </c>
      <c r="E21">
        <f t="shared" si="0"/>
        <v>10.658333333333333</v>
      </c>
      <c r="F21">
        <v>115.8</v>
      </c>
      <c r="G21">
        <f t="shared" si="1"/>
        <v>9.65</v>
      </c>
      <c r="H21">
        <v>50</v>
      </c>
      <c r="I21">
        <f t="shared" si="2"/>
        <v>9.5553486312000011</v>
      </c>
      <c r="J21">
        <f t="shared" si="3"/>
        <v>477.76743156000003</v>
      </c>
    </row>
    <row r="22" spans="1:11" x14ac:dyDescent="0.35">
      <c r="A22">
        <v>20</v>
      </c>
      <c r="B22" t="s">
        <v>61</v>
      </c>
      <c r="C22">
        <v>119</v>
      </c>
      <c r="D22">
        <v>161.1</v>
      </c>
      <c r="E22">
        <f t="shared" si="0"/>
        <v>13.424999999999999</v>
      </c>
      <c r="F22">
        <v>150.80000000000001</v>
      </c>
      <c r="G22">
        <f t="shared" si="1"/>
        <v>12.566666666666668</v>
      </c>
      <c r="H22">
        <v>50</v>
      </c>
      <c r="I22">
        <f t="shared" si="2"/>
        <v>15.673439620800004</v>
      </c>
      <c r="J22">
        <f t="shared" si="3"/>
        <v>783.67198104000022</v>
      </c>
    </row>
    <row r="23" spans="1:11" x14ac:dyDescent="0.35">
      <c r="A23">
        <v>21</v>
      </c>
      <c r="B23" t="s">
        <v>62</v>
      </c>
      <c r="C23">
        <v>120</v>
      </c>
      <c r="D23">
        <v>121.6</v>
      </c>
      <c r="E23">
        <f t="shared" si="0"/>
        <v>10.133333333333333</v>
      </c>
      <c r="F23">
        <v>61.65</v>
      </c>
      <c r="G23">
        <f t="shared" si="1"/>
        <v>5.1375000000000002</v>
      </c>
      <c r="H23">
        <v>10</v>
      </c>
      <c r="I23">
        <f t="shared" si="2"/>
        <v>4.8365322624000004</v>
      </c>
      <c r="J23">
        <f t="shared" si="3"/>
        <v>48.365322624000001</v>
      </c>
    </row>
    <row r="24" spans="1:11" x14ac:dyDescent="0.35">
      <c r="A24">
        <v>22</v>
      </c>
      <c r="B24" t="s">
        <v>63</v>
      </c>
      <c r="C24">
        <v>122</v>
      </c>
      <c r="D24">
        <v>225.8</v>
      </c>
      <c r="E24">
        <f t="shared" si="0"/>
        <v>18.816666666666666</v>
      </c>
      <c r="F24">
        <v>217.8</v>
      </c>
      <c r="G24">
        <f t="shared" si="1"/>
        <v>18.150000000000002</v>
      </c>
      <c r="H24">
        <v>30</v>
      </c>
      <c r="I24">
        <f t="shared" si="2"/>
        <v>31.728478478400007</v>
      </c>
      <c r="J24">
        <f t="shared" si="3"/>
        <v>951.8543543520002</v>
      </c>
    </row>
    <row r="25" spans="1:11" x14ac:dyDescent="0.35">
      <c r="A25">
        <v>23</v>
      </c>
      <c r="B25" t="s">
        <v>77</v>
      </c>
      <c r="C25">
        <v>100</v>
      </c>
      <c r="D25">
        <v>216.15</v>
      </c>
      <c r="E25">
        <f t="shared" si="0"/>
        <v>18.012499999999999</v>
      </c>
      <c r="F25">
        <v>203</v>
      </c>
      <c r="G25">
        <f t="shared" si="1"/>
        <v>16.916666666666668</v>
      </c>
      <c r="H25">
        <v>10</v>
      </c>
      <c r="I25">
        <f t="shared" si="2"/>
        <v>28.308620802000007</v>
      </c>
      <c r="J25">
        <f t="shared" si="3"/>
        <v>283.08620802000007</v>
      </c>
    </row>
    <row r="26" spans="1:11" x14ac:dyDescent="0.35">
      <c r="A26">
        <v>24</v>
      </c>
      <c r="B26" t="s">
        <v>65</v>
      </c>
      <c r="C26">
        <v>123</v>
      </c>
      <c r="D26">
        <v>163.5</v>
      </c>
      <c r="E26">
        <f>D26/12</f>
        <v>13.625</v>
      </c>
      <c r="F26">
        <v>74</v>
      </c>
      <c r="G26">
        <f>F26/12</f>
        <v>6.166666666666667</v>
      </c>
      <c r="H26">
        <v>10</v>
      </c>
      <c r="I26">
        <f>(0.3048*E26)*(0.3048*G26)</f>
        <v>7.8057908400000002</v>
      </c>
      <c r="J26">
        <f>H26*I26</f>
        <v>78.057908400000002</v>
      </c>
    </row>
    <row r="27" spans="1:11" x14ac:dyDescent="0.35">
      <c r="A27">
        <v>25</v>
      </c>
      <c r="B27" t="s">
        <v>66</v>
      </c>
      <c r="C27">
        <v>203</v>
      </c>
      <c r="D27">
        <v>582.1</v>
      </c>
      <c r="E27">
        <f t="shared" ref="E27:E29" si="4">D27/12</f>
        <v>48.508333333333333</v>
      </c>
      <c r="F27">
        <v>372.6</v>
      </c>
      <c r="G27">
        <f t="shared" ref="G27:G29" si="5">F27/12</f>
        <v>31.05</v>
      </c>
      <c r="H27">
        <v>25</v>
      </c>
      <c r="I27">
        <f t="shared" ref="I27:I29" si="6">(0.3048*E27)*(0.3048*G27)</f>
        <v>139.92904917360002</v>
      </c>
      <c r="J27">
        <f t="shared" ref="J27:J29" si="7">H27*I27</f>
        <v>3498.2262293400004</v>
      </c>
    </row>
    <row r="28" spans="1:11" x14ac:dyDescent="0.35">
      <c r="A28">
        <v>26</v>
      </c>
      <c r="B28" t="s">
        <v>72</v>
      </c>
      <c r="D28">
        <v>577.9</v>
      </c>
      <c r="E28">
        <f t="shared" si="4"/>
        <v>48.158333333333331</v>
      </c>
      <c r="F28">
        <v>151.6</v>
      </c>
      <c r="G28">
        <f t="shared" si="5"/>
        <v>12.633333333333333</v>
      </c>
      <c r="H28">
        <v>25</v>
      </c>
      <c r="I28">
        <f t="shared" si="6"/>
        <v>56.522235342400002</v>
      </c>
      <c r="J28">
        <f t="shared" si="7"/>
        <v>1413.05588356</v>
      </c>
    </row>
    <row r="29" spans="1:11" x14ac:dyDescent="0.35">
      <c r="A29">
        <v>27</v>
      </c>
      <c r="B29" t="s">
        <v>68</v>
      </c>
      <c r="C29">
        <v>204</v>
      </c>
      <c r="D29">
        <v>531</v>
      </c>
      <c r="E29">
        <f t="shared" si="4"/>
        <v>44.25</v>
      </c>
      <c r="F29">
        <v>244.9</v>
      </c>
      <c r="G29">
        <f t="shared" si="5"/>
        <v>20.408333333333335</v>
      </c>
      <c r="H29">
        <v>25</v>
      </c>
      <c r="I29">
        <f t="shared" si="6"/>
        <v>83.897832204000025</v>
      </c>
      <c r="J29">
        <f t="shared" si="7"/>
        <v>2097.4458051000006</v>
      </c>
    </row>
    <row r="31" spans="1:11" x14ac:dyDescent="0.35">
      <c r="I31" s="3" t="s">
        <v>78</v>
      </c>
      <c r="J31" s="4">
        <f>SUM(J3:J29)</f>
        <v>19620.675068248802</v>
      </c>
      <c r="K31" s="4" t="s">
        <v>20</v>
      </c>
    </row>
    <row r="32" spans="1:11" x14ac:dyDescent="0.35">
      <c r="I32" s="4"/>
      <c r="J32" s="4">
        <f>J31/1000</f>
        <v>19.620675068248801</v>
      </c>
      <c r="K32" s="4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6375-7EA8-441D-93BA-492AC230C22A}">
  <dimension ref="A2:Y10"/>
  <sheetViews>
    <sheetView topLeftCell="J1" workbookViewId="0">
      <selection activeCell="W8" sqref="W8"/>
    </sheetView>
  </sheetViews>
  <sheetFormatPr defaultRowHeight="14.5" x14ac:dyDescent="0.35"/>
  <cols>
    <col min="2" max="2" width="18.26953125" customWidth="1"/>
    <col min="3" max="14" width="8.7265625" bestFit="1" customWidth="1"/>
    <col min="15" max="16" width="17.26953125" customWidth="1"/>
    <col min="20" max="20" width="16.81640625" bestFit="1" customWidth="1"/>
  </cols>
  <sheetData>
    <row r="2" spans="1:25" x14ac:dyDescent="0.3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</row>
    <row r="3" spans="1:25" x14ac:dyDescent="0.35">
      <c r="A3">
        <v>1</v>
      </c>
      <c r="B3" t="s">
        <v>22</v>
      </c>
      <c r="C3">
        <v>101</v>
      </c>
      <c r="D3">
        <v>259.31</v>
      </c>
      <c r="E3">
        <f t="shared" ref="E3:E10" si="0">D3/12</f>
        <v>21.609166666666667</v>
      </c>
      <c r="F3">
        <v>208.37</v>
      </c>
      <c r="G3">
        <f t="shared" ref="G3:G10" si="1">F3/12</f>
        <v>17.364166666666666</v>
      </c>
      <c r="H3">
        <f t="shared" ref="H3:H10" si="2">E3/G3</f>
        <v>1.2444689734606711</v>
      </c>
      <c r="I3">
        <v>6</v>
      </c>
      <c r="J3">
        <f t="shared" ref="J3:J10" si="3">(5*I3*(G3+E3))/(E3*G3)</f>
        <v>3.1159956440007766</v>
      </c>
      <c r="K3">
        <v>68.84</v>
      </c>
      <c r="L3">
        <v>0.85</v>
      </c>
      <c r="M3">
        <v>14.86</v>
      </c>
      <c r="N3">
        <v>3100</v>
      </c>
      <c r="O3">
        <f t="shared" ref="O3:O10" si="4">(M3*G3*E3)/(N3*L3*(K3/100))</f>
        <v>3.0738968721589521</v>
      </c>
      <c r="P3">
        <v>5</v>
      </c>
      <c r="R3" t="s">
        <v>23</v>
      </c>
      <c r="S3">
        <v>23</v>
      </c>
      <c r="T3" t="s">
        <v>24</v>
      </c>
      <c r="V3" t="s">
        <v>25</v>
      </c>
      <c r="W3" s="1">
        <v>2</v>
      </c>
      <c r="X3" t="s">
        <v>26</v>
      </c>
      <c r="Y3" s="1">
        <v>84</v>
      </c>
    </row>
    <row r="4" spans="1:25" s="7" customFormat="1" x14ac:dyDescent="0.35">
      <c r="A4" s="7">
        <v>2</v>
      </c>
      <c r="B4" s="7" t="s">
        <v>27</v>
      </c>
      <c r="C4" s="7">
        <v>111</v>
      </c>
      <c r="D4" s="7">
        <v>80.489999999999995</v>
      </c>
      <c r="E4" s="7">
        <f t="shared" si="0"/>
        <v>6.7074999999999996</v>
      </c>
      <c r="F4" s="7">
        <v>87.6</v>
      </c>
      <c r="G4" s="7">
        <f t="shared" si="1"/>
        <v>7.3</v>
      </c>
      <c r="H4" s="7">
        <f t="shared" si="2"/>
        <v>0.9188356164383561</v>
      </c>
      <c r="I4" s="7">
        <v>7</v>
      </c>
      <c r="J4" s="7">
        <f t="shared" si="3"/>
        <v>10.012560055958623</v>
      </c>
      <c r="K4" s="7">
        <v>28</v>
      </c>
      <c r="L4" s="7">
        <v>0.85</v>
      </c>
      <c r="M4" s="7">
        <v>9.2899999999999991</v>
      </c>
      <c r="N4" s="7">
        <v>2500</v>
      </c>
      <c r="O4" s="7">
        <f t="shared" si="4"/>
        <v>0.76450844957983177</v>
      </c>
      <c r="P4" s="7">
        <v>2</v>
      </c>
      <c r="Q4" s="7" t="s">
        <v>28</v>
      </c>
      <c r="R4" s="7" t="s">
        <v>29</v>
      </c>
      <c r="S4" s="7">
        <v>20</v>
      </c>
      <c r="T4" s="7" t="s">
        <v>30</v>
      </c>
      <c r="V4" s="7" t="s">
        <v>31</v>
      </c>
      <c r="W4" s="7">
        <v>3</v>
      </c>
      <c r="X4" s="7" t="s">
        <v>32</v>
      </c>
      <c r="Y4" s="7">
        <v>71</v>
      </c>
    </row>
    <row r="5" spans="1:25" s="2" customFormat="1" x14ac:dyDescent="0.35">
      <c r="A5" s="2">
        <v>3</v>
      </c>
      <c r="B5" s="2" t="s">
        <v>22</v>
      </c>
      <c r="C5" s="2">
        <v>121</v>
      </c>
      <c r="D5" s="2">
        <v>265.81</v>
      </c>
      <c r="E5" s="2">
        <f t="shared" si="0"/>
        <v>22.150833333333335</v>
      </c>
      <c r="F5" s="2">
        <v>208.21</v>
      </c>
      <c r="G5" s="2">
        <f t="shared" si="1"/>
        <v>17.350833333333334</v>
      </c>
      <c r="H5" s="2">
        <f t="shared" si="2"/>
        <v>1.2766437731136833</v>
      </c>
      <c r="I5" s="2">
        <v>6</v>
      </c>
      <c r="J5" s="2">
        <f t="shared" si="3"/>
        <v>3.0833744340729314</v>
      </c>
      <c r="L5" s="2">
        <v>0.85</v>
      </c>
      <c r="M5" s="2">
        <v>14.86</v>
      </c>
      <c r="N5" s="2">
        <v>3100</v>
      </c>
      <c r="O5" s="7" t="e">
        <f t="shared" si="4"/>
        <v>#DIV/0!</v>
      </c>
      <c r="T5" s="2" t="s">
        <v>24</v>
      </c>
      <c r="V5" s="2" t="s">
        <v>33</v>
      </c>
      <c r="W5" s="2">
        <v>2.1479538517969976</v>
      </c>
    </row>
    <row r="6" spans="1:25" s="2" customFormat="1" x14ac:dyDescent="0.35">
      <c r="A6" s="2">
        <v>4</v>
      </c>
      <c r="B6" s="2" t="s">
        <v>34</v>
      </c>
      <c r="C6" s="2">
        <v>103</v>
      </c>
      <c r="D6" s="2">
        <v>259</v>
      </c>
      <c r="E6" s="2">
        <f t="shared" si="0"/>
        <v>21.583333333333332</v>
      </c>
      <c r="F6" s="2">
        <v>173.05</v>
      </c>
      <c r="G6" s="2">
        <f t="shared" si="1"/>
        <v>14.420833333333334</v>
      </c>
      <c r="H6" s="2">
        <f t="shared" si="2"/>
        <v>1.4966772609072521</v>
      </c>
      <c r="I6" s="2">
        <v>7</v>
      </c>
      <c r="J6" s="2">
        <f t="shared" si="3"/>
        <v>4.0486658284982466</v>
      </c>
      <c r="K6" s="2">
        <v>60.659339200512271</v>
      </c>
      <c r="L6" s="2">
        <v>0.85</v>
      </c>
      <c r="M6" s="2">
        <v>13.93</v>
      </c>
      <c r="N6" s="2">
        <v>2100</v>
      </c>
      <c r="O6" s="2">
        <f t="shared" si="4"/>
        <v>4.0042768525902313</v>
      </c>
      <c r="P6" s="2">
        <v>4</v>
      </c>
      <c r="R6" s="2" t="s">
        <v>35</v>
      </c>
      <c r="S6" s="2">
        <v>23</v>
      </c>
      <c r="T6" s="2" t="s">
        <v>39</v>
      </c>
    </row>
    <row r="7" spans="1:25" s="2" customFormat="1" x14ac:dyDescent="0.35">
      <c r="A7" s="2">
        <v>5</v>
      </c>
      <c r="B7" s="2" t="s">
        <v>37</v>
      </c>
      <c r="C7" s="2">
        <v>104</v>
      </c>
      <c r="D7" s="2">
        <v>161.6</v>
      </c>
      <c r="E7" s="2">
        <f t="shared" si="0"/>
        <v>13.466666666666667</v>
      </c>
      <c r="F7" s="2">
        <v>124.2</v>
      </c>
      <c r="G7" s="2">
        <f t="shared" si="1"/>
        <v>10.35</v>
      </c>
      <c r="H7" s="2">
        <f t="shared" si="2"/>
        <v>1.3011272141706924</v>
      </c>
      <c r="I7" s="2">
        <v>7</v>
      </c>
      <c r="J7" s="2">
        <f t="shared" si="3"/>
        <v>5.9806524130673946</v>
      </c>
      <c r="K7" s="2">
        <v>47.13543310852824</v>
      </c>
      <c r="L7" s="2">
        <v>0.85</v>
      </c>
      <c r="M7" s="2">
        <v>13.93</v>
      </c>
      <c r="N7" s="2">
        <v>2100</v>
      </c>
      <c r="O7" s="2">
        <f t="shared" si="4"/>
        <v>2.3076282883215811</v>
      </c>
      <c r="P7" s="2">
        <v>3</v>
      </c>
      <c r="R7" s="2" t="s">
        <v>35</v>
      </c>
      <c r="S7" s="2">
        <v>23</v>
      </c>
      <c r="T7" s="2" t="s">
        <v>39</v>
      </c>
    </row>
    <row r="8" spans="1:25" s="5" customFormat="1" x14ac:dyDescent="0.35">
      <c r="A8" s="5">
        <v>6</v>
      </c>
      <c r="B8" s="5" t="s">
        <v>38</v>
      </c>
      <c r="C8" s="5">
        <v>105</v>
      </c>
      <c r="D8">
        <v>104</v>
      </c>
      <c r="E8" s="5">
        <f t="shared" si="0"/>
        <v>8.6666666666666661</v>
      </c>
      <c r="F8" s="2">
        <v>70</v>
      </c>
      <c r="G8" s="5">
        <f t="shared" si="1"/>
        <v>5.833333333333333</v>
      </c>
      <c r="H8" s="5">
        <f t="shared" si="2"/>
        <v>1.4857142857142858</v>
      </c>
      <c r="I8" s="2">
        <v>7</v>
      </c>
      <c r="J8" s="5">
        <f t="shared" si="3"/>
        <v>10.03846153846154</v>
      </c>
      <c r="K8" s="5">
        <v>31</v>
      </c>
      <c r="L8" s="5">
        <v>0.85</v>
      </c>
      <c r="M8" s="2">
        <v>13.93</v>
      </c>
      <c r="N8" s="5">
        <v>2100</v>
      </c>
      <c r="O8" s="5">
        <f t="shared" si="4"/>
        <v>1.2726825497223977</v>
      </c>
      <c r="P8" s="5">
        <v>1</v>
      </c>
      <c r="R8" s="2" t="s">
        <v>35</v>
      </c>
      <c r="S8" s="2">
        <v>23</v>
      </c>
      <c r="T8" s="2" t="s">
        <v>39</v>
      </c>
      <c r="V8" s="5" t="s">
        <v>40</v>
      </c>
      <c r="W8" s="5">
        <f>Y3-((Y3-Y4)*(W5-W3)/(W4-W3))</f>
        <v>82.076599926639034</v>
      </c>
    </row>
    <row r="9" spans="1:25" x14ac:dyDescent="0.35">
      <c r="A9" s="1">
        <v>7</v>
      </c>
      <c r="B9" s="1" t="s">
        <v>41</v>
      </c>
      <c r="C9" s="1">
        <v>106</v>
      </c>
      <c r="D9" s="1">
        <v>48.8</v>
      </c>
      <c r="E9" s="1">
        <f t="shared" si="0"/>
        <v>4.0666666666666664</v>
      </c>
      <c r="F9">
        <v>40.299999999999997</v>
      </c>
      <c r="G9">
        <f t="shared" si="1"/>
        <v>3.3583333333333329</v>
      </c>
      <c r="H9">
        <f t="shared" si="2"/>
        <v>1.2109181141439207</v>
      </c>
      <c r="I9">
        <v>7</v>
      </c>
      <c r="J9">
        <f t="shared" si="3"/>
        <v>19.028393605337019</v>
      </c>
      <c r="K9">
        <v>32</v>
      </c>
      <c r="L9">
        <v>0.85</v>
      </c>
      <c r="M9">
        <v>9.2899999999999991</v>
      </c>
      <c r="N9">
        <v>3500</v>
      </c>
      <c r="O9">
        <f t="shared" si="4"/>
        <v>0.13327268323996264</v>
      </c>
      <c r="Q9" t="s">
        <v>28</v>
      </c>
    </row>
    <row r="10" spans="1:25" s="5" customFormat="1" x14ac:dyDescent="0.35">
      <c r="A10" s="5">
        <v>8</v>
      </c>
      <c r="B10" s="5" t="s">
        <v>42</v>
      </c>
      <c r="C10" s="5">
        <v>108</v>
      </c>
      <c r="D10" s="5">
        <f>265.68/2</f>
        <v>132.84</v>
      </c>
      <c r="E10" s="5">
        <f t="shared" si="0"/>
        <v>11.07</v>
      </c>
      <c r="F10" s="5">
        <v>120.9</v>
      </c>
      <c r="G10" s="5">
        <f t="shared" si="1"/>
        <v>10.075000000000001</v>
      </c>
      <c r="H10" s="5">
        <f t="shared" si="2"/>
        <v>1.0987593052109181</v>
      </c>
      <c r="I10" s="5">
        <v>5.5</v>
      </c>
      <c r="J10" s="5">
        <f t="shared" si="3"/>
        <v>5.2137200445619012</v>
      </c>
      <c r="K10" s="5">
        <v>50.717679732628596</v>
      </c>
      <c r="L10" s="5">
        <v>0.85</v>
      </c>
      <c r="M10" s="5">
        <v>27.87</v>
      </c>
      <c r="N10" s="5">
        <v>3100</v>
      </c>
      <c r="O10" s="5">
        <f t="shared" si="4"/>
        <v>2.3258925516957585</v>
      </c>
      <c r="P10" s="5">
        <v>5</v>
      </c>
      <c r="Q10" s="5" t="s">
        <v>28</v>
      </c>
      <c r="R10" s="5" t="s">
        <v>43</v>
      </c>
      <c r="S10" s="5">
        <v>23</v>
      </c>
      <c r="T10" s="5" t="s">
        <v>44</v>
      </c>
    </row>
  </sheetData>
  <conditionalFormatting sqref="H1:H1048576">
    <cfRule type="cellIs" dxfId="0" priority="1" operator="greaterThan">
      <formula>1.59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basic load</vt:lpstr>
      <vt:lpstr>azmi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Niloy Hasan</dc:creator>
  <cp:keywords/>
  <dc:description/>
  <cp:lastModifiedBy>Azmi hoque</cp:lastModifiedBy>
  <cp:revision/>
  <cp:lastPrinted>2023-03-07T06:50:58Z</cp:lastPrinted>
  <dcterms:created xsi:type="dcterms:W3CDTF">2023-03-03T02:04:04Z</dcterms:created>
  <dcterms:modified xsi:type="dcterms:W3CDTF">2023-03-07T06:50:58Z</dcterms:modified>
  <cp:category/>
  <cp:contentStatus/>
</cp:coreProperties>
</file>