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OneDrive\Documentos\INSS\CURSOS_CERTIFICADOS\Santander_Academy\"/>
    </mc:Choice>
  </mc:AlternateContent>
  <xr:revisionPtr revIDLastSave="0" documentId="13_ncr:1_{F731A548-F642-4F20-A4A3-1A8392F8B174}" xr6:coauthVersionLast="47" xr6:coauthVersionMax="47" xr10:uidLastSave="{00000000-0000-0000-0000-000000000000}"/>
  <bookViews>
    <workbookView xWindow="-120" yWindow="-120" windowWidth="21840" windowHeight="13020" tabRatio="345" xr2:uid="{D63472A4-8300-4934-9C87-0EC792DCF89D}"/>
  </bookViews>
  <sheets>
    <sheet name="AULA" sheetId="3" r:id="rId1"/>
    <sheet name="AULA_2_TABELA" sheetId="4" r:id="rId2"/>
  </sheets>
  <definedNames>
    <definedName name="APORTE_EXERCICIO">AULA!$E$14</definedName>
    <definedName name="DIVIDENDOS_EXERCICIO">AULA!$E$18</definedName>
    <definedName name="INVESTIMENTO_EXERCICIO">AULA!$F$11</definedName>
    <definedName name="INVESTMENTO_EXERCICIO">AULA!$F$11</definedName>
    <definedName name="PATRIMONIO_EXERCICIO">AULA!$E$17</definedName>
    <definedName name="QUANTOS_ANOS">AULA!$E$15</definedName>
    <definedName name="Rend_Carteira">AULA!$F$10</definedName>
    <definedName name="SALARIO">AULA!$F$9</definedName>
    <definedName name="TAXA_MÊS_EXERCICIO">AULA!$E$16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3" l="1"/>
  <c r="C22" i="3"/>
  <c r="D22" i="3" s="1"/>
  <c r="E21" i="3"/>
  <c r="F21" i="3" s="1"/>
  <c r="E22" i="3"/>
  <c r="F22" i="3" s="1"/>
  <c r="E23" i="3"/>
  <c r="F23" i="3" s="1"/>
  <c r="E24" i="3"/>
  <c r="F24" i="3" s="1"/>
  <c r="E25" i="3"/>
  <c r="F25" i="3" s="1"/>
  <c r="E17" i="3"/>
  <c r="E18" i="3" s="1"/>
  <c r="C28" i="3"/>
  <c r="E28" i="3" s="1"/>
  <c r="G5" i="4"/>
  <c r="C29" i="3"/>
  <c r="C30" i="3"/>
  <c r="E30" i="3" s="1"/>
  <c r="C31" i="3"/>
  <c r="E31" i="3" s="1"/>
  <c r="C32" i="3"/>
  <c r="E32" i="3" s="1"/>
  <c r="C33" i="3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C14" i="3" l="1"/>
  <c r="D28" i="3" s="1"/>
  <c r="E29" i="3"/>
  <c r="E33" i="3"/>
  <c r="C21" i="3"/>
  <c r="D21" i="3" s="1"/>
  <c r="C34" i="3"/>
  <c r="C24" i="3"/>
  <c r="D24" i="3" s="1"/>
  <c r="C25" i="3"/>
  <c r="D25" i="3" s="1"/>
  <c r="C23" i="3"/>
  <c r="D23" i="3" s="1"/>
  <c r="D33" i="3" l="1"/>
  <c r="D30" i="3"/>
  <c r="D31" i="3"/>
  <c r="C17" i="3"/>
  <c r="C18" i="3" s="1"/>
  <c r="D32" i="3"/>
  <c r="D29" i="3"/>
  <c r="E34" i="3"/>
  <c r="D34" i="3" l="1"/>
</calcChain>
</file>

<file path=xl/sharedStrings.xml><?xml version="1.0" encoding="utf-8"?>
<sst xmlns="http://schemas.openxmlformats.org/spreadsheetml/2006/main" count="71" uniqueCount="33">
  <si>
    <t>Quanto investir por mês ?</t>
  </si>
  <si>
    <t>Por Quantos Anos ?</t>
  </si>
  <si>
    <t>Taxa de Rendimento mensal ?</t>
  </si>
  <si>
    <t>Salário</t>
  </si>
  <si>
    <t>CONFIGURAÇÕES</t>
  </si>
  <si>
    <t>PERFIL</t>
  </si>
  <si>
    <t>TIPO DE FII</t>
  </si>
  <si>
    <t>PAPEL</t>
  </si>
  <si>
    <t>TIJOLO</t>
  </si>
  <si>
    <t>FOFs</t>
  </si>
  <si>
    <t>DESENVOLVIMENTO</t>
  </si>
  <si>
    <t>HOTELARIAS</t>
  </si>
  <si>
    <t>%</t>
  </si>
  <si>
    <t>CHAVE</t>
  </si>
  <si>
    <t>Rendimento carteira</t>
  </si>
  <si>
    <t>AGRESSIVO</t>
  </si>
  <si>
    <t>CONSERVADOR</t>
  </si>
  <si>
    <t>MODERADO</t>
  </si>
  <si>
    <t>HIBRIDOS</t>
  </si>
  <si>
    <t>MODERADO-TIJOLO</t>
  </si>
  <si>
    <t>PATRIMÔNIO</t>
  </si>
  <si>
    <t>DIVIDENDO</t>
  </si>
  <si>
    <t>APORTE MENSAL</t>
  </si>
  <si>
    <t>SUGERIDO</t>
  </si>
  <si>
    <t>EFETIVO</t>
  </si>
  <si>
    <t>APORTE SUGERIDO (R$)</t>
  </si>
  <si>
    <t>APORTE EFETIVO (R$)</t>
  </si>
  <si>
    <t>TOTAL</t>
  </si>
  <si>
    <t>CENÁRIO (ANOS)</t>
  </si>
  <si>
    <t>Sugestão Investimento (30%)</t>
  </si>
  <si>
    <t>Patrimônio acumulado?</t>
  </si>
  <si>
    <t>Dividendos Mensais?</t>
  </si>
  <si>
    <t xml:space="preserve">DISTRIBUIÇÃO: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</si>
</sst>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0"/>
      <name val="Segoe UI"/>
      <family val="2"/>
    </font>
    <font>
      <b/>
      <sz val="12"/>
      <color theme="0"/>
      <name val="Segoe UI"/>
      <family val="2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Segoe UI"/>
      <family val="2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0">
    <xf numFmtId="0" fontId="0" fillId="0" borderId="0" xfId="0"/>
    <xf numFmtId="0" fontId="0" fillId="0" borderId="2" xfId="0" applyBorder="1"/>
    <xf numFmtId="9" fontId="0" fillId="0" borderId="0" xfId="0" applyNumberFormat="1" applyAlignment="1">
      <alignment horizontal="center" vertical="center"/>
    </xf>
    <xf numFmtId="0" fontId="4" fillId="2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9" fontId="4" fillId="2" borderId="0" xfId="1" applyNumberFormat="1" applyFont="1" applyAlignment="1">
      <alignment horizontal="center" vertical="center"/>
    </xf>
    <xf numFmtId="164" fontId="9" fillId="6" borderId="3" xfId="0" applyNumberFormat="1" applyFont="1" applyFill="1" applyBorder="1" applyAlignment="1" applyProtection="1">
      <alignment horizontal="left" vertical="center"/>
      <protection locked="0"/>
    </xf>
    <xf numFmtId="0" fontId="9" fillId="6" borderId="0" xfId="0" applyFont="1" applyFill="1" applyProtection="1">
      <protection locked="0"/>
    </xf>
    <xf numFmtId="0" fontId="8" fillId="6" borderId="4" xfId="0" applyFont="1" applyFill="1" applyBorder="1" applyProtection="1">
      <protection locked="0"/>
    </xf>
    <xf numFmtId="0" fontId="9" fillId="6" borderId="6" xfId="0" applyFont="1" applyFill="1" applyBorder="1" applyProtection="1">
      <protection locked="0"/>
    </xf>
    <xf numFmtId="0" fontId="9" fillId="6" borderId="5" xfId="0" applyFont="1" applyFill="1" applyBorder="1" applyProtection="1">
      <protection locked="0"/>
    </xf>
    <xf numFmtId="0" fontId="9" fillId="6" borderId="0" xfId="0" applyFont="1" applyFill="1" applyAlignment="1" applyProtection="1">
      <alignment vertical="center"/>
      <protection locked="0"/>
    </xf>
    <xf numFmtId="0" fontId="8" fillId="6" borderId="3" xfId="0" applyFont="1" applyFill="1" applyBorder="1" applyAlignment="1" applyProtection="1">
      <alignment vertical="center"/>
      <protection locked="0"/>
    </xf>
    <xf numFmtId="0" fontId="12" fillId="6" borderId="3" xfId="0" applyFont="1" applyFill="1" applyBorder="1" applyAlignment="1" applyProtection="1">
      <alignment vertical="center"/>
      <protection locked="0"/>
    </xf>
    <xf numFmtId="0" fontId="8" fillId="6" borderId="0" xfId="0" applyFont="1" applyFill="1" applyProtection="1">
      <protection locked="0"/>
    </xf>
    <xf numFmtId="0" fontId="8" fillId="6" borderId="3" xfId="0" applyFont="1" applyFill="1" applyBorder="1" applyAlignment="1" applyProtection="1">
      <alignment horizontal="left"/>
      <protection locked="0"/>
    </xf>
    <xf numFmtId="0" fontId="8" fillId="6" borderId="3" xfId="0" applyFont="1" applyFill="1" applyBorder="1" applyAlignment="1" applyProtection="1">
      <alignment horizontal="center" vertical="center"/>
      <protection locked="0"/>
    </xf>
    <xf numFmtId="9" fontId="9" fillId="6" borderId="3" xfId="0" applyNumberFormat="1" applyFont="1" applyFill="1" applyBorder="1" applyAlignment="1" applyProtection="1">
      <alignment horizontal="center" vertical="center"/>
      <protection locked="0"/>
    </xf>
    <xf numFmtId="0" fontId="8" fillId="6" borderId="3" xfId="0" applyFont="1" applyFill="1" applyBorder="1" applyAlignment="1" applyProtection="1">
      <alignment horizontal="center"/>
      <protection locked="0"/>
    </xf>
    <xf numFmtId="0" fontId="10" fillId="8" borderId="3" xfId="0" applyFont="1" applyFill="1" applyBorder="1" applyAlignment="1" applyProtection="1">
      <alignment horizontal="center" vertical="center"/>
      <protection locked="0"/>
    </xf>
    <xf numFmtId="0" fontId="8" fillId="6" borderId="6" xfId="0" applyFont="1" applyFill="1" applyBorder="1" applyProtection="1">
      <protection locked="0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7" fillId="9" borderId="3" xfId="0" applyFont="1" applyFill="1" applyBorder="1" applyAlignment="1" applyProtection="1">
      <alignment horizontal="center" vertical="center"/>
      <protection locked="0"/>
    </xf>
    <xf numFmtId="164" fontId="14" fillId="6" borderId="3" xfId="0" applyNumberFormat="1" applyFont="1" applyFill="1" applyBorder="1" applyAlignment="1" applyProtection="1">
      <alignment horizontal="left" vertical="center"/>
      <protection locked="0"/>
    </xf>
    <xf numFmtId="0" fontId="9" fillId="4" borderId="18" xfId="0" applyFont="1" applyFill="1" applyBorder="1" applyProtection="1">
      <protection locked="0"/>
    </xf>
    <xf numFmtId="0" fontId="8" fillId="6" borderId="15" xfId="0" applyFont="1" applyFill="1" applyBorder="1" applyAlignment="1" applyProtection="1">
      <alignment horizontal="center"/>
      <protection locked="0"/>
    </xf>
    <xf numFmtId="9" fontId="9" fillId="6" borderId="15" xfId="0" applyNumberFormat="1" applyFont="1" applyFill="1" applyBorder="1" applyAlignment="1" applyProtection="1">
      <alignment horizontal="center" vertical="center"/>
      <protection locked="0"/>
    </xf>
    <xf numFmtId="164" fontId="9" fillId="6" borderId="15" xfId="0" applyNumberFormat="1" applyFont="1" applyFill="1" applyBorder="1" applyAlignment="1" applyProtection="1">
      <alignment horizontal="left" vertical="center"/>
      <protection locked="0"/>
    </xf>
    <xf numFmtId="0" fontId="13" fillId="4" borderId="19" xfId="0" applyFont="1" applyFill="1" applyBorder="1" applyProtection="1">
      <protection locked="0"/>
    </xf>
    <xf numFmtId="9" fontId="5" fillId="4" borderId="20" xfId="0" applyNumberFormat="1" applyFont="1" applyFill="1" applyBorder="1" applyAlignment="1" applyProtection="1">
      <alignment horizontal="center" vertical="center"/>
      <protection locked="0"/>
    </xf>
    <xf numFmtId="164" fontId="5" fillId="4" borderId="21" xfId="0" applyNumberFormat="1" applyFont="1" applyFill="1" applyBorder="1" applyAlignment="1" applyProtection="1">
      <alignment horizontal="left" vertical="center"/>
      <protection locked="0"/>
    </xf>
    <xf numFmtId="164" fontId="5" fillId="4" borderId="22" xfId="0" applyNumberFormat="1" applyFont="1" applyFill="1" applyBorder="1" applyAlignment="1" applyProtection="1">
      <alignment horizontal="left" vertical="center"/>
      <protection locked="0"/>
    </xf>
    <xf numFmtId="164" fontId="12" fillId="6" borderId="15" xfId="0" applyNumberFormat="1" applyFont="1" applyFill="1" applyBorder="1" applyAlignment="1" applyProtection="1">
      <alignment horizontal="left" vertical="center"/>
      <protection locked="0"/>
    </xf>
    <xf numFmtId="10" fontId="12" fillId="6" borderId="16" xfId="0" applyNumberFormat="1" applyFont="1" applyFill="1" applyBorder="1" applyAlignment="1" applyProtection="1">
      <alignment horizontal="left" vertical="center"/>
      <protection locked="0"/>
    </xf>
    <xf numFmtId="164" fontId="12" fillId="6" borderId="17" xfId="0" applyNumberFormat="1" applyFont="1" applyFill="1" applyBorder="1" applyAlignment="1">
      <alignment horizontal="left" vertical="center"/>
    </xf>
    <xf numFmtId="10" fontId="11" fillId="6" borderId="4" xfId="0" applyNumberFormat="1" applyFont="1" applyFill="1" applyBorder="1" applyAlignment="1" applyProtection="1">
      <alignment horizontal="center" vertical="center"/>
      <protection locked="0"/>
    </xf>
    <xf numFmtId="10" fontId="11" fillId="6" borderId="5" xfId="0" applyNumberFormat="1" applyFont="1" applyFill="1" applyBorder="1" applyAlignment="1" applyProtection="1">
      <alignment horizontal="center" vertical="center"/>
      <protection locked="0"/>
    </xf>
    <xf numFmtId="8" fontId="11" fillId="6" borderId="4" xfId="0" applyNumberFormat="1" applyFont="1" applyFill="1" applyBorder="1" applyAlignment="1" applyProtection="1">
      <alignment horizontal="center" vertical="center"/>
      <protection locked="0"/>
    </xf>
    <xf numFmtId="8" fontId="11" fillId="6" borderId="5" xfId="0" applyNumberFormat="1" applyFont="1" applyFill="1" applyBorder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 vertical="center"/>
      <protection locked="0"/>
    </xf>
    <xf numFmtId="0" fontId="8" fillId="6" borderId="7" xfId="0" applyFont="1" applyFill="1" applyBorder="1" applyAlignment="1" applyProtection="1">
      <alignment vertical="center"/>
      <protection locked="0"/>
    </xf>
    <xf numFmtId="0" fontId="8" fillId="6" borderId="8" xfId="0" applyFont="1" applyFill="1" applyBorder="1" applyAlignment="1" applyProtection="1">
      <alignment vertical="center"/>
      <protection locked="0"/>
    </xf>
    <xf numFmtId="0" fontId="8" fillId="6" borderId="9" xfId="0" applyFont="1" applyFill="1" applyBorder="1" applyAlignment="1" applyProtection="1">
      <alignment vertical="center"/>
      <protection locked="0"/>
    </xf>
    <xf numFmtId="0" fontId="8" fillId="6" borderId="10" xfId="0" applyFont="1" applyFill="1" applyBorder="1" applyAlignment="1" applyProtection="1">
      <alignment vertical="center"/>
      <protection locked="0"/>
    </xf>
    <xf numFmtId="0" fontId="8" fillId="6" borderId="0" xfId="0" applyFont="1" applyFill="1" applyAlignment="1" applyProtection="1">
      <alignment vertical="center"/>
      <protection locked="0"/>
    </xf>
    <xf numFmtId="0" fontId="8" fillId="6" borderId="11" xfId="0" applyFont="1" applyFill="1" applyBorder="1" applyAlignment="1" applyProtection="1">
      <alignment vertical="center"/>
      <protection locked="0"/>
    </xf>
    <xf numFmtId="0" fontId="8" fillId="6" borderId="12" xfId="0" applyFont="1" applyFill="1" applyBorder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vertical="center"/>
      <protection locked="0"/>
    </xf>
    <xf numFmtId="0" fontId="8" fillId="6" borderId="14" xfId="0" applyFont="1" applyFill="1" applyBorder="1" applyAlignment="1" applyProtection="1">
      <alignment vertical="center"/>
      <protection locked="0"/>
    </xf>
    <xf numFmtId="0" fontId="10" fillId="8" borderId="4" xfId="0" applyFont="1" applyFill="1" applyBorder="1" applyAlignment="1" applyProtection="1">
      <alignment horizontal="center" vertical="center"/>
      <protection locked="0"/>
    </xf>
    <xf numFmtId="0" fontId="10" fillId="8" borderId="5" xfId="0" applyFont="1" applyFill="1" applyBorder="1" applyAlignment="1" applyProtection="1">
      <alignment horizontal="center" vertical="center"/>
      <protection locked="0"/>
    </xf>
    <xf numFmtId="164" fontId="11" fillId="6" borderId="4" xfId="0" applyNumberFormat="1" applyFont="1" applyFill="1" applyBorder="1" applyAlignment="1">
      <alignment horizontal="center" vertical="center"/>
    </xf>
    <xf numFmtId="164" fontId="11" fillId="6" borderId="5" xfId="0" applyNumberFormat="1" applyFont="1" applyFill="1" applyBorder="1" applyAlignment="1">
      <alignment horizontal="center" vertical="center"/>
    </xf>
    <xf numFmtId="0" fontId="11" fillId="6" borderId="4" xfId="0" applyFont="1" applyFill="1" applyBorder="1" applyAlignment="1" applyProtection="1">
      <alignment horizontal="center" vertical="center"/>
      <protection locked="0"/>
    </xf>
    <xf numFmtId="0" fontId="11" fillId="6" borderId="5" xfId="0" applyFont="1" applyFill="1" applyBorder="1" applyAlignment="1" applyProtection="1">
      <alignment horizontal="center" vertical="center"/>
      <protection locked="0"/>
    </xf>
    <xf numFmtId="0" fontId="12" fillId="3" borderId="15" xfId="1" applyFont="1" applyFill="1" applyBorder="1" applyAlignment="1" applyProtection="1">
      <alignment horizontal="center" vertical="center"/>
      <protection locked="0"/>
    </xf>
    <xf numFmtId="0" fontId="12" fillId="3" borderId="16" xfId="1" applyFont="1" applyFill="1" applyBorder="1" applyAlignment="1" applyProtection="1">
      <alignment horizontal="center" vertical="center"/>
      <protection locked="0"/>
    </xf>
    <xf numFmtId="0" fontId="12" fillId="3" borderId="23" xfId="1" applyFont="1" applyFill="1" applyBorder="1" applyAlignment="1" applyProtection="1">
      <alignment horizontal="center" vertical="center"/>
      <protection locked="0"/>
    </xf>
    <xf numFmtId="0" fontId="7" fillId="9" borderId="4" xfId="0" applyFont="1" applyFill="1" applyBorder="1" applyAlignment="1" applyProtection="1">
      <alignment horizontal="center" vertical="center"/>
      <protection locked="0"/>
    </xf>
    <xf numFmtId="0" fontId="7" fillId="9" borderId="5" xfId="0" applyFont="1" applyFill="1" applyBorder="1" applyAlignment="1" applyProtection="1">
      <alignment horizontal="center" vertical="center"/>
      <protection locked="0"/>
    </xf>
    <xf numFmtId="164" fontId="11" fillId="6" borderId="4" xfId="0" applyNumberFormat="1" applyFont="1" applyFill="1" applyBorder="1" applyAlignment="1" applyProtection="1">
      <alignment horizontal="center" vertical="center"/>
      <protection locked="0"/>
    </xf>
    <xf numFmtId="164" fontId="11" fillId="6" borderId="5" xfId="0" applyNumberFormat="1" applyFont="1" applyFill="1" applyBorder="1" applyAlignment="1" applyProtection="1">
      <alignment horizontal="center" vertical="center"/>
      <protection locked="0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826791967620512E-2"/>
          <c:y val="3.2701586436589825E-2"/>
          <c:w val="0.88198217921665967"/>
          <c:h val="0.830565987915628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AULA!$D$27</c:f>
              <c:strCache>
                <c:ptCount val="1"/>
                <c:pt idx="0">
                  <c:v>APORTE SUGERIDO (R$)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AULA!$B$28:$B$33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AULA!$D$28:$D$33</c:f>
              <c:numCache>
                <c:formatCode>"R$"\ #,##0.00</c:formatCode>
                <c:ptCount val="6"/>
                <c:pt idx="0">
                  <c:v>750</c:v>
                </c:pt>
                <c:pt idx="1">
                  <c:v>150</c:v>
                </c:pt>
                <c:pt idx="2">
                  <c:v>75</c:v>
                </c:pt>
                <c:pt idx="3">
                  <c:v>75</c:v>
                </c:pt>
                <c:pt idx="4">
                  <c:v>300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1-4195-B77E-04C050CA6536}"/>
            </c:ext>
          </c:extLst>
        </c:ser>
        <c:ser>
          <c:idx val="1"/>
          <c:order val="1"/>
          <c:tx>
            <c:strRef>
              <c:f>AULA!$E$27</c:f>
              <c:strCache>
                <c:ptCount val="1"/>
                <c:pt idx="0">
                  <c:v>APORTE EFETIVO (R$)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AULA!$B$28:$B$33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AULA!$E$28:$E$33</c:f>
              <c:numCache>
                <c:formatCode>"R$"\ #,##0.00</c:formatCode>
                <c:ptCount val="6"/>
                <c:pt idx="0">
                  <c:v>500</c:v>
                </c:pt>
                <c:pt idx="1">
                  <c:v>100</c:v>
                </c:pt>
                <c:pt idx="2">
                  <c:v>50</c:v>
                </c:pt>
                <c:pt idx="3">
                  <c:v>50</c:v>
                </c:pt>
                <c:pt idx="4">
                  <c:v>200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1-4195-B77E-04C050CA6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90219423"/>
        <c:axId val="1490218943"/>
      </c:barChart>
      <c:catAx>
        <c:axId val="149021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0218943"/>
        <c:crosses val="autoZero"/>
        <c:auto val="1"/>
        <c:lblAlgn val="ctr"/>
        <c:lblOffset val="100"/>
        <c:noMultiLvlLbl val="0"/>
      </c:catAx>
      <c:valAx>
        <c:axId val="149021894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9021942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38100</xdr:rowOff>
    </xdr:from>
    <xdr:to>
      <xdr:col>6</xdr:col>
      <xdr:colOff>0</xdr:colOff>
      <xdr:row>6</xdr:row>
      <xdr:rowOff>161925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98A267C-0616-FA38-01D3-D026A1C63B68}"/>
            </a:ext>
          </a:extLst>
        </xdr:cNvPr>
        <xdr:cNvSpPr txBox="1"/>
      </xdr:nvSpPr>
      <xdr:spPr>
        <a:xfrm>
          <a:off x="209550" y="38100"/>
          <a:ext cx="7734300" cy="132397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pt-BR" sz="3600" b="1"/>
            <a:t>CARDOSO INVESTIMENTOS - FII</a:t>
          </a:r>
        </a:p>
      </xdr:txBody>
    </xdr:sp>
    <xdr:clientData/>
  </xdr:twoCellAnchor>
  <xdr:twoCellAnchor editAs="absolute">
    <xdr:from>
      <xdr:col>1</xdr:col>
      <xdr:colOff>238125</xdr:colOff>
      <xdr:row>1</xdr:row>
      <xdr:rowOff>123825</xdr:rowOff>
    </xdr:from>
    <xdr:to>
      <xdr:col>1</xdr:col>
      <xdr:colOff>922125</xdr:colOff>
      <xdr:row>5</xdr:row>
      <xdr:rowOff>20750</xdr:rowOff>
    </xdr:to>
    <xdr:pic>
      <xdr:nvPicPr>
        <xdr:cNvPr id="5" name="Gráfico 4" descr="Gráfico de barras com tendência ascendente estrutura de tópicos">
          <a:extLst>
            <a:ext uri="{FF2B5EF4-FFF2-40B4-BE49-F238E27FC236}">
              <a16:creationId xmlns:a16="http://schemas.microsoft.com/office/drawing/2014/main" id="{F93B728F-1742-F9AF-6FD7-61BE74D39A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l="10687" t="10687" r="9161" b="7634"/>
        <a:stretch/>
      </xdr:blipFill>
      <xdr:spPr>
        <a:xfrm>
          <a:off x="438150" y="323850"/>
          <a:ext cx="684000" cy="697025"/>
        </a:xfrm>
        <a:prstGeom prst="rect">
          <a:avLst/>
        </a:prstGeom>
      </xdr:spPr>
    </xdr:pic>
    <xdr:clientData/>
  </xdr:twoCellAnchor>
  <xdr:twoCellAnchor>
    <xdr:from>
      <xdr:col>0</xdr:col>
      <xdr:colOff>171449</xdr:colOff>
      <xdr:row>34</xdr:row>
      <xdr:rowOff>90486</xdr:rowOff>
    </xdr:from>
    <xdr:to>
      <xdr:col>6</xdr:col>
      <xdr:colOff>0</xdr:colOff>
      <xdr:row>55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5A5F66-F13C-FF85-9CFC-47C3EAD84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E437-9564-4BFC-8208-2058FFD0940D}">
  <sheetPr>
    <pageSetUpPr fitToPage="1"/>
  </sheetPr>
  <dimension ref="B8:F34"/>
  <sheetViews>
    <sheetView showGridLines="0" tabSelected="1" zoomScaleNormal="100" workbookViewId="0">
      <selection activeCell="E15" sqref="E15:F15"/>
    </sheetView>
  </sheetViews>
  <sheetFormatPr defaultColWidth="9.140625" defaultRowHeight="15.75" x14ac:dyDescent="0.25"/>
  <cols>
    <col min="1" max="1" width="3" style="15" bestFit="1" customWidth="1"/>
    <col min="2" max="2" width="29" style="22" bestFit="1" customWidth="1"/>
    <col min="3" max="3" width="22.7109375" style="15" customWidth="1"/>
    <col min="4" max="5" width="27.5703125" style="15" bestFit="1" customWidth="1"/>
    <col min="6" max="6" width="25" style="15" bestFit="1" customWidth="1"/>
    <col min="7" max="9" width="3.7109375" style="15" customWidth="1"/>
    <col min="10" max="16384" width="9.140625" style="15"/>
  </cols>
  <sheetData>
    <row r="8" spans="2:6" ht="30" customHeight="1" x14ac:dyDescent="0.25">
      <c r="B8" s="47" t="s">
        <v>4</v>
      </c>
      <c r="C8" s="47"/>
      <c r="D8" s="47"/>
      <c r="E8" s="47"/>
      <c r="F8" s="47"/>
    </row>
    <row r="9" spans="2:6" s="19" customFormat="1" ht="30" customHeight="1" x14ac:dyDescent="0.25">
      <c r="B9" s="48" t="s">
        <v>3</v>
      </c>
      <c r="C9" s="49"/>
      <c r="D9" s="49"/>
      <c r="E9" s="50"/>
      <c r="F9" s="40">
        <v>5000</v>
      </c>
    </row>
    <row r="10" spans="2:6" s="19" customFormat="1" ht="30" customHeight="1" x14ac:dyDescent="0.25">
      <c r="B10" s="51" t="s">
        <v>14</v>
      </c>
      <c r="C10" s="52"/>
      <c r="D10" s="52"/>
      <c r="E10" s="53"/>
      <c r="F10" s="41">
        <v>0.01</v>
      </c>
    </row>
    <row r="11" spans="2:6" s="19" customFormat="1" ht="30" customHeight="1" x14ac:dyDescent="0.25">
      <c r="B11" s="54" t="s">
        <v>29</v>
      </c>
      <c r="C11" s="55"/>
      <c r="D11" s="55"/>
      <c r="E11" s="56"/>
      <c r="F11" s="42">
        <f>F9*30%</f>
        <v>1500</v>
      </c>
    </row>
    <row r="12" spans="2:6" ht="3" customHeight="1" x14ac:dyDescent="0.25">
      <c r="B12" s="16"/>
      <c r="C12" s="17"/>
      <c r="D12" s="17"/>
      <c r="E12" s="17"/>
      <c r="F12" s="18"/>
    </row>
    <row r="13" spans="2:6" ht="30" customHeight="1" x14ac:dyDescent="0.25">
      <c r="B13" s="29" t="s">
        <v>22</v>
      </c>
      <c r="C13" s="57" t="s">
        <v>23</v>
      </c>
      <c r="D13" s="58"/>
      <c r="E13" s="66" t="s">
        <v>24</v>
      </c>
      <c r="F13" s="67"/>
    </row>
    <row r="14" spans="2:6" s="19" customFormat="1" ht="24.95" customHeight="1" x14ac:dyDescent="0.25">
      <c r="B14" s="20" t="s">
        <v>0</v>
      </c>
      <c r="C14" s="59">
        <f>INVESTIMENTO_EXERCICIO</f>
        <v>1500</v>
      </c>
      <c r="D14" s="60"/>
      <c r="E14" s="68">
        <v>1000</v>
      </c>
      <c r="F14" s="69"/>
    </row>
    <row r="15" spans="2:6" s="19" customFormat="1" ht="24.95" customHeight="1" x14ac:dyDescent="0.25">
      <c r="B15" s="20" t="s">
        <v>1</v>
      </c>
      <c r="C15" s="61">
        <v>10</v>
      </c>
      <c r="D15" s="62"/>
      <c r="E15" s="61">
        <v>10</v>
      </c>
      <c r="F15" s="62"/>
    </row>
    <row r="16" spans="2:6" s="19" customFormat="1" ht="24.95" customHeight="1" x14ac:dyDescent="0.25">
      <c r="B16" s="20" t="s">
        <v>2</v>
      </c>
      <c r="C16" s="43">
        <v>1.0789999999999999E-2</v>
      </c>
      <c r="D16" s="44"/>
      <c r="E16" s="43">
        <v>1.0789999999999999E-2</v>
      </c>
      <c r="F16" s="44"/>
    </row>
    <row r="17" spans="2:6" s="19" customFormat="1" ht="24.95" customHeight="1" x14ac:dyDescent="0.25">
      <c r="B17" s="21" t="s">
        <v>30</v>
      </c>
      <c r="C17" s="45">
        <f>FV(C16,C15*12,C14*-1)</f>
        <v>364926.3187952583</v>
      </c>
      <c r="D17" s="46"/>
      <c r="E17" s="45">
        <f>FV(TAXA_MÊS_EXERCICIO,QUANTOS_ANOS*12,APORTE_EXERCICIO*-1)</f>
        <v>243284.2125301722</v>
      </c>
      <c r="F17" s="46"/>
    </row>
    <row r="18" spans="2:6" s="19" customFormat="1" ht="24.95" customHeight="1" x14ac:dyDescent="0.25">
      <c r="B18" s="21" t="s">
        <v>31</v>
      </c>
      <c r="C18" s="45">
        <f>C17*Rend_Carteira</f>
        <v>3649.2631879525829</v>
      </c>
      <c r="D18" s="46"/>
      <c r="E18" s="45">
        <f>PATRIMONIO_EXERCICIO*Rend_Carteira</f>
        <v>2432.8421253017218</v>
      </c>
      <c r="F18" s="46"/>
    </row>
    <row r="19" spans="2:6" ht="3" customHeight="1" x14ac:dyDescent="0.25">
      <c r="B19" s="28"/>
      <c r="C19" s="17"/>
      <c r="D19" s="17"/>
      <c r="E19" s="17"/>
      <c r="F19" s="17"/>
    </row>
    <row r="20" spans="2:6" s="22" customFormat="1" ht="30" customHeight="1" x14ac:dyDescent="0.25">
      <c r="B20" s="29" t="s">
        <v>28</v>
      </c>
      <c r="C20" s="27" t="s">
        <v>20</v>
      </c>
      <c r="D20" s="27" t="s">
        <v>21</v>
      </c>
      <c r="E20" s="30" t="s">
        <v>20</v>
      </c>
      <c r="F20" s="30" t="s">
        <v>21</v>
      </c>
    </row>
    <row r="21" spans="2:6" ht="24.95" customHeight="1" x14ac:dyDescent="0.25">
      <c r="B21" s="23">
        <v>2</v>
      </c>
      <c r="C21" s="31">
        <f>FV(C16,B21*12,$F$11*-1)</f>
        <v>40841.440946467825</v>
      </c>
      <c r="D21" s="31">
        <f>C21*Rend_Carteira</f>
        <v>408.41440946467827</v>
      </c>
      <c r="E21" s="31">
        <f t="shared" ref="E21:E24" si="0">FV($E$16,B21*12,$E$14*-1)</f>
        <v>27227.627297645216</v>
      </c>
      <c r="F21" s="31">
        <f>E21*Rend_Carteira</f>
        <v>272.27627297645216</v>
      </c>
    </row>
    <row r="22" spans="2:6" ht="24.95" customHeight="1" x14ac:dyDescent="0.25">
      <c r="B22" s="23">
        <v>5</v>
      </c>
      <c r="C22" s="31">
        <f>FV($C$16,B22*12,$F$11*-1)</f>
        <v>125665.37099773147</v>
      </c>
      <c r="D22" s="31">
        <f>C22*$F$10</f>
        <v>1256.6537099773147</v>
      </c>
      <c r="E22" s="31">
        <f t="shared" si="0"/>
        <v>83776.913998487638</v>
      </c>
      <c r="F22" s="31">
        <f>E22*Rend_Carteira</f>
        <v>837.76913998487635</v>
      </c>
    </row>
    <row r="23" spans="2:6" ht="24.95" customHeight="1" x14ac:dyDescent="0.25">
      <c r="B23" s="23">
        <v>10</v>
      </c>
      <c r="C23" s="31">
        <f>FV($C$16,B23*12,$F$11*-1)</f>
        <v>364926.3187952583</v>
      </c>
      <c r="D23" s="31">
        <f>C23*$F$10</f>
        <v>3649.2631879525829</v>
      </c>
      <c r="E23" s="31">
        <f t="shared" si="0"/>
        <v>243284.2125301722</v>
      </c>
      <c r="F23" s="31">
        <f>E23*Rend_Carteira</f>
        <v>2432.8421253017218</v>
      </c>
    </row>
    <row r="24" spans="2:6" ht="24.95" customHeight="1" x14ac:dyDescent="0.25">
      <c r="B24" s="23">
        <v>20</v>
      </c>
      <c r="C24" s="31">
        <f>FV($C$16,B24*12,$F$11*-1)</f>
        <v>1687797.600145621</v>
      </c>
      <c r="D24" s="31">
        <f>C24*$F$10</f>
        <v>16877.976001456209</v>
      </c>
      <c r="E24" s="31">
        <f t="shared" si="0"/>
        <v>1125198.4000970805</v>
      </c>
      <c r="F24" s="31">
        <f>E24*Rend_Carteira</f>
        <v>11251.984000970806</v>
      </c>
    </row>
    <row r="25" spans="2:6" ht="24.95" customHeight="1" x14ac:dyDescent="0.25">
      <c r="B25" s="23">
        <v>30</v>
      </c>
      <c r="C25" s="31">
        <f>FV($C$16,B25*12,$F$11*-1)</f>
        <v>6483254.4825070715</v>
      </c>
      <c r="D25" s="31">
        <f>C25*$F$10</f>
        <v>64832.54482507072</v>
      </c>
      <c r="E25" s="31">
        <f>FV($E$16,B25*12,$E$14*-1)</f>
        <v>4322169.6550047146</v>
      </c>
      <c r="F25" s="31">
        <f>E25*Rend_Carteira</f>
        <v>43221.696550047149</v>
      </c>
    </row>
    <row r="26" spans="2:6" ht="3" customHeight="1" x14ac:dyDescent="0.25">
      <c r="D26" s="17"/>
      <c r="E26" s="17"/>
      <c r="F26" s="17"/>
    </row>
    <row r="27" spans="2:6" ht="30" customHeight="1" x14ac:dyDescent="0.25">
      <c r="B27" s="29" t="s">
        <v>6</v>
      </c>
      <c r="C27" s="29" t="s">
        <v>32</v>
      </c>
      <c r="D27" s="27" t="s">
        <v>25</v>
      </c>
      <c r="E27" s="30" t="s">
        <v>26</v>
      </c>
      <c r="F27" s="63" t="s">
        <v>15</v>
      </c>
    </row>
    <row r="28" spans="2:6" ht="20.100000000000001" customHeight="1" x14ac:dyDescent="0.25">
      <c r="B28" s="24" t="s">
        <v>7</v>
      </c>
      <c r="C28" s="25">
        <f>VLOOKUP($F$27&amp;"-"&amp;B28,AULA_2_TABELA!$A:$D,4,FALSE)</f>
        <v>0.5</v>
      </c>
      <c r="D28" s="14">
        <f t="shared" ref="D28:D33" si="1">C28*$C$14</f>
        <v>750</v>
      </c>
      <c r="E28" s="14">
        <f t="shared" ref="E28:E33" si="2">C28*$E$14</f>
        <v>500</v>
      </c>
      <c r="F28" s="64"/>
    </row>
    <row r="29" spans="2:6" ht="20.100000000000001" customHeight="1" x14ac:dyDescent="0.25">
      <c r="B29" s="24" t="s">
        <v>8</v>
      </c>
      <c r="C29" s="25">
        <f>VLOOKUP($F$27&amp;"-"&amp;B29,AULA_2_TABELA!$A:$D,4,FALSE)</f>
        <v>0.1</v>
      </c>
      <c r="D29" s="14">
        <f t="shared" si="1"/>
        <v>150</v>
      </c>
      <c r="E29" s="14">
        <f t="shared" si="2"/>
        <v>100</v>
      </c>
      <c r="F29" s="64"/>
    </row>
    <row r="30" spans="2:6" ht="20.100000000000001" customHeight="1" x14ac:dyDescent="0.25">
      <c r="B30" s="24" t="s">
        <v>18</v>
      </c>
      <c r="C30" s="25">
        <f>VLOOKUP($F$27&amp;"-"&amp;B30,AULA_2_TABELA!$A:$D,4,FALSE)</f>
        <v>0.05</v>
      </c>
      <c r="D30" s="14">
        <f t="shared" si="1"/>
        <v>75</v>
      </c>
      <c r="E30" s="14">
        <f t="shared" si="2"/>
        <v>50</v>
      </c>
      <c r="F30" s="64"/>
    </row>
    <row r="31" spans="2:6" ht="20.100000000000001" customHeight="1" x14ac:dyDescent="0.25">
      <c r="B31" s="26" t="s">
        <v>9</v>
      </c>
      <c r="C31" s="25">
        <f>VLOOKUP($F$27&amp;"-"&amp;B31,AULA_2_TABELA!$A:$D,4,FALSE)</f>
        <v>0.05</v>
      </c>
      <c r="D31" s="14">
        <f t="shared" si="1"/>
        <v>75</v>
      </c>
      <c r="E31" s="14">
        <f t="shared" si="2"/>
        <v>50</v>
      </c>
      <c r="F31" s="64"/>
    </row>
    <row r="32" spans="2:6" ht="20.100000000000001" customHeight="1" x14ac:dyDescent="0.25">
      <c r="B32" s="26" t="s">
        <v>10</v>
      </c>
      <c r="C32" s="25">
        <f>VLOOKUP($F$27&amp;"-"&amp;B32,AULA_2_TABELA!$A:$D,4,FALSE)</f>
        <v>0.2</v>
      </c>
      <c r="D32" s="14">
        <f t="shared" si="1"/>
        <v>300</v>
      </c>
      <c r="E32" s="14">
        <f t="shared" si="2"/>
        <v>200</v>
      </c>
      <c r="F32" s="64"/>
    </row>
    <row r="33" spans="2:6" ht="20.100000000000001" customHeight="1" thickBot="1" x14ac:dyDescent="0.3">
      <c r="B33" s="33" t="s">
        <v>11</v>
      </c>
      <c r="C33" s="34">
        <f>VLOOKUP($F$27&amp;"-"&amp;B33,AULA_2_TABELA!$A:$D,4,FALSE)</f>
        <v>0.1</v>
      </c>
      <c r="D33" s="35">
        <f t="shared" si="1"/>
        <v>150</v>
      </c>
      <c r="E33" s="35">
        <f t="shared" si="2"/>
        <v>100</v>
      </c>
      <c r="F33" s="65"/>
    </row>
    <row r="34" spans="2:6" ht="16.5" thickBot="1" x14ac:dyDescent="0.3">
      <c r="B34" s="36" t="s">
        <v>27</v>
      </c>
      <c r="C34" s="37">
        <f>SUM(C28:C33)</f>
        <v>1.0000000000000002</v>
      </c>
      <c r="D34" s="38">
        <f>SUM(D28:D33)</f>
        <v>1500</v>
      </c>
      <c r="E34" s="39">
        <f>SUM(E28:E33)</f>
        <v>1000</v>
      </c>
      <c r="F34" s="32"/>
    </row>
  </sheetData>
  <mergeCells count="17">
    <mergeCell ref="F27:F33"/>
    <mergeCell ref="E13:F13"/>
    <mergeCell ref="E14:F14"/>
    <mergeCell ref="E15:F15"/>
    <mergeCell ref="E16:F16"/>
    <mergeCell ref="E17:F17"/>
    <mergeCell ref="C16:D16"/>
    <mergeCell ref="C17:D17"/>
    <mergeCell ref="C18:D18"/>
    <mergeCell ref="E18:F18"/>
    <mergeCell ref="B8:F8"/>
    <mergeCell ref="B9:E9"/>
    <mergeCell ref="B10:E10"/>
    <mergeCell ref="B11:E11"/>
    <mergeCell ref="C13:D13"/>
    <mergeCell ref="C14:D14"/>
    <mergeCell ref="C15:D15"/>
  </mergeCells>
  <dataValidations xWindow="992" yWindow="570" count="1">
    <dataValidation type="list" allowBlank="1" showInputMessage="1" showErrorMessage="1" promptTitle="PERFIL" prompt="AVALIE SEU PERFIL AQUI CONFORME DISTRIBUIÇÃO SUGERIDA" sqref="F27:F33" xr:uid="{E60078A5-D7C0-4F5E-B4E2-7AD68D85A45E}">
      <formula1>"CONSERVADOR,AGRESSIVO,MODERADO"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258" scale="66" orientation="landscape" r:id="rId1"/>
  <ignoredErrors>
    <ignoredError sqref="C17:F26 C28:F33 D27:E27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4E70-6270-4480-98B1-9944EFFE763B}">
  <dimension ref="A4:G22"/>
  <sheetViews>
    <sheetView workbookViewId="0">
      <selection activeCell="F7" sqref="F7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20.140625" bestFit="1" customWidth="1"/>
    <col min="4" max="4" width="13.28515625" customWidth="1"/>
    <col min="6" max="6" width="18.28515625" bestFit="1" customWidth="1"/>
    <col min="7" max="7" width="9.140625" style="6"/>
  </cols>
  <sheetData>
    <row r="4" spans="1:7" ht="15.75" x14ac:dyDescent="0.25">
      <c r="A4" s="6" t="s">
        <v>13</v>
      </c>
      <c r="B4" t="s">
        <v>5</v>
      </c>
      <c r="C4" s="7" t="s">
        <v>6</v>
      </c>
      <c r="D4" s="6" t="s">
        <v>12</v>
      </c>
      <c r="G4" s="6" t="s">
        <v>12</v>
      </c>
    </row>
    <row r="5" spans="1:7" ht="15.75" x14ac:dyDescent="0.25">
      <c r="A5" s="2" t="str">
        <f>B5&amp;"-"&amp;C5</f>
        <v>CONSERVADOR-PAPEL</v>
      </c>
      <c r="B5" t="s">
        <v>16</v>
      </c>
      <c r="C5" s="5" t="s">
        <v>7</v>
      </c>
      <c r="D5" s="2">
        <v>0.3</v>
      </c>
      <c r="F5" s="3" t="s">
        <v>19</v>
      </c>
      <c r="G5" s="13">
        <f>VLOOKUP(F5,$A:$D,4,FALSE)</f>
        <v>0.35</v>
      </c>
    </row>
    <row r="6" spans="1:7" ht="15.75" x14ac:dyDescent="0.25">
      <c r="A6" s="2" t="str">
        <f t="shared" ref="A6:A22" si="0">B6&amp;"-"&amp;C6</f>
        <v>CONSERVADOR-TIJOLO</v>
      </c>
      <c r="B6" t="s">
        <v>16</v>
      </c>
      <c r="C6" s="5" t="s">
        <v>8</v>
      </c>
      <c r="D6" s="2">
        <v>0.5</v>
      </c>
    </row>
    <row r="7" spans="1:7" ht="15.75" x14ac:dyDescent="0.25">
      <c r="A7" s="2" t="str">
        <f t="shared" si="0"/>
        <v>CONSERVADOR-HIBRIDOS</v>
      </c>
      <c r="B7" t="s">
        <v>16</v>
      </c>
      <c r="C7" s="5" t="s">
        <v>18</v>
      </c>
      <c r="D7" s="2">
        <v>0.1</v>
      </c>
    </row>
    <row r="8" spans="1:7" ht="15.75" x14ac:dyDescent="0.25">
      <c r="A8" s="2" t="str">
        <f t="shared" si="0"/>
        <v>CONSERVADOR-FOFs</v>
      </c>
      <c r="B8" t="s">
        <v>16</v>
      </c>
      <c r="C8" s="4" t="s">
        <v>9</v>
      </c>
      <c r="D8" s="2">
        <v>0.1</v>
      </c>
    </row>
    <row r="9" spans="1:7" ht="15.75" x14ac:dyDescent="0.25">
      <c r="A9" s="2" t="str">
        <f t="shared" si="0"/>
        <v>CONSERVADOR-DESENVOLVIMENTO</v>
      </c>
      <c r="B9" t="s">
        <v>16</v>
      </c>
      <c r="C9" s="4" t="s">
        <v>10</v>
      </c>
      <c r="D9" s="2">
        <v>0</v>
      </c>
    </row>
    <row r="10" spans="1:7" ht="16.5" thickBot="1" x14ac:dyDescent="0.3">
      <c r="A10" s="2" t="str">
        <f t="shared" si="0"/>
        <v>CONSERVADOR-HOTELARIAS</v>
      </c>
      <c r="B10" s="1" t="s">
        <v>16</v>
      </c>
      <c r="C10" s="9" t="s">
        <v>11</v>
      </c>
      <c r="D10" s="8">
        <v>0</v>
      </c>
    </row>
    <row r="11" spans="1:7" ht="15.75" x14ac:dyDescent="0.25">
      <c r="A11" s="2" t="str">
        <f t="shared" si="0"/>
        <v>MODERADO-PAPEL</v>
      </c>
      <c r="B11" s="11" t="s">
        <v>17</v>
      </c>
      <c r="C11" s="12" t="s">
        <v>7</v>
      </c>
      <c r="D11" s="10">
        <v>0.32</v>
      </c>
    </row>
    <row r="12" spans="1:7" ht="15.75" x14ac:dyDescent="0.25">
      <c r="A12" s="2" t="str">
        <f t="shared" si="0"/>
        <v>MODERADO-TIJOLO</v>
      </c>
      <c r="B12" t="s">
        <v>17</v>
      </c>
      <c r="C12" s="5" t="s">
        <v>8</v>
      </c>
      <c r="D12" s="2">
        <v>0.35</v>
      </c>
    </row>
    <row r="13" spans="1:7" ht="15.75" x14ac:dyDescent="0.25">
      <c r="A13" s="2" t="str">
        <f t="shared" si="0"/>
        <v>MODERADO-HIBRIDOS</v>
      </c>
      <c r="B13" t="s">
        <v>17</v>
      </c>
      <c r="C13" s="5" t="s">
        <v>18</v>
      </c>
      <c r="D13" s="2">
        <v>0.08</v>
      </c>
    </row>
    <row r="14" spans="1:7" ht="15.75" x14ac:dyDescent="0.25">
      <c r="A14" s="2" t="str">
        <f t="shared" si="0"/>
        <v>MODERADO-FOFs</v>
      </c>
      <c r="B14" t="s">
        <v>17</v>
      </c>
      <c r="C14" s="4" t="s">
        <v>9</v>
      </c>
      <c r="D14" s="2">
        <v>0.05</v>
      </c>
    </row>
    <row r="15" spans="1:7" ht="15.75" x14ac:dyDescent="0.25">
      <c r="A15" s="2" t="str">
        <f t="shared" si="0"/>
        <v>MODERADO-DESENVOLVIMENTO</v>
      </c>
      <c r="B15" t="s">
        <v>17</v>
      </c>
      <c r="C15" s="4" t="s">
        <v>10</v>
      </c>
      <c r="D15" s="2">
        <v>0.1</v>
      </c>
    </row>
    <row r="16" spans="1:7" ht="16.5" thickBot="1" x14ac:dyDescent="0.3">
      <c r="A16" s="2" t="str">
        <f t="shared" si="0"/>
        <v>MODERADO-HOTELARIAS</v>
      </c>
      <c r="B16" s="1" t="s">
        <v>17</v>
      </c>
      <c r="C16" s="9" t="s">
        <v>11</v>
      </c>
      <c r="D16" s="8">
        <v>0.1</v>
      </c>
    </row>
    <row r="17" spans="1:4" ht="15.75" x14ac:dyDescent="0.25">
      <c r="A17" s="2" t="str">
        <f t="shared" si="0"/>
        <v>AGRESSIVO-PAPEL</v>
      </c>
      <c r="B17" t="s">
        <v>15</v>
      </c>
      <c r="C17" s="5" t="s">
        <v>7</v>
      </c>
      <c r="D17" s="2">
        <v>0.5</v>
      </c>
    </row>
    <row r="18" spans="1:4" ht="15.75" x14ac:dyDescent="0.25">
      <c r="A18" s="2" t="str">
        <f t="shared" si="0"/>
        <v>AGRESSIVO-TIJOLO</v>
      </c>
      <c r="B18" t="s">
        <v>15</v>
      </c>
      <c r="C18" s="5" t="s">
        <v>8</v>
      </c>
      <c r="D18" s="2">
        <v>0.1</v>
      </c>
    </row>
    <row r="19" spans="1:4" ht="15.75" x14ac:dyDescent="0.25">
      <c r="A19" s="2" t="str">
        <f t="shared" si="0"/>
        <v>AGRESSIVO-HIBRIDOS</v>
      </c>
      <c r="B19" t="s">
        <v>15</v>
      </c>
      <c r="C19" s="5" t="s">
        <v>18</v>
      </c>
      <c r="D19" s="2">
        <v>0.05</v>
      </c>
    </row>
    <row r="20" spans="1:4" ht="15.75" x14ac:dyDescent="0.25">
      <c r="A20" s="2" t="str">
        <f t="shared" si="0"/>
        <v>AGRESSIVO-FOFs</v>
      </c>
      <c r="B20" t="s">
        <v>15</v>
      </c>
      <c r="C20" s="4" t="s">
        <v>9</v>
      </c>
      <c r="D20" s="2">
        <v>0.05</v>
      </c>
    </row>
    <row r="21" spans="1:4" ht="15.75" x14ac:dyDescent="0.25">
      <c r="A21" s="2" t="str">
        <f t="shared" si="0"/>
        <v>AGRESSIVO-DESENVOLVIMENTO</v>
      </c>
      <c r="B21" t="s">
        <v>15</v>
      </c>
      <c r="C21" s="4" t="s">
        <v>10</v>
      </c>
      <c r="D21" s="2">
        <v>0.2</v>
      </c>
    </row>
    <row r="22" spans="1:4" ht="15.75" x14ac:dyDescent="0.25">
      <c r="A22" s="2" t="str">
        <f t="shared" si="0"/>
        <v>AGRESSIVO-HOTELARIAS</v>
      </c>
      <c r="B22" t="s">
        <v>15</v>
      </c>
      <c r="C22" s="4" t="s">
        <v>11</v>
      </c>
      <c r="D22" s="2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AULA</vt:lpstr>
      <vt:lpstr>AULA_2_TABELA</vt:lpstr>
      <vt:lpstr>APORTE_EXERCICIO</vt:lpstr>
      <vt:lpstr>DIVIDENDOS_EXERCICIO</vt:lpstr>
      <vt:lpstr>INVESTIMENTO_EXERCICIO</vt:lpstr>
      <vt:lpstr>INVESTMENTO_EXERCICIO</vt:lpstr>
      <vt:lpstr>PATRIMONIO_EXERCICIO</vt:lpstr>
      <vt:lpstr>QUANTOS_ANOS</vt:lpstr>
      <vt:lpstr>Rend_Carteira</vt:lpstr>
      <vt:lpstr>SALARIO</vt:lpstr>
      <vt:lpstr>TAXA_MÊS_EXERCICIO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Melissa Cardoso</cp:lastModifiedBy>
  <cp:lastPrinted>2025-06-04T16:01:11Z</cp:lastPrinted>
  <dcterms:created xsi:type="dcterms:W3CDTF">2025-04-16T18:38:03Z</dcterms:created>
  <dcterms:modified xsi:type="dcterms:W3CDTF">2025-06-04T16:54:50Z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