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1.xml" ContentType="application/vnd.openxmlformats-officedocument.drawing+xml"/>
  <Override PartName="/xl/comments10.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11.xml" ContentType="application/vnd.openxmlformats-officedocument.spreadsheetml.comments+xml"/>
  <Override PartName="/xl/charts/chart2.xml" ContentType="application/vnd.openxmlformats-officedocument.drawingml.chart+xml"/>
  <Override PartName="/xl/tables/table1.xml" ContentType="application/vnd.openxmlformats-officedocument.spreadsheetml.table+xml"/>
  <Override PartName="/xl/comments1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192.168.18.43\Sistemas\Plan Control\S&amp;OP\"/>
    </mc:Choice>
  </mc:AlternateContent>
  <bookViews>
    <workbookView xWindow="0" yWindow="0" windowWidth="20490" windowHeight="7455"/>
  </bookViews>
  <sheets>
    <sheet name="9001" sheetId="1" r:id="rId1"/>
    <sheet name="9002" sheetId="3" r:id="rId2"/>
    <sheet name="9003" sheetId="2" r:id="rId3"/>
    <sheet name="9001 + 9002 + 9003" sheetId="14" state="hidden" r:id="rId4"/>
    <sheet name="9004" sheetId="4" r:id="rId5"/>
    <sheet name="9005" sheetId="5" r:id="rId6"/>
    <sheet name="9006" sheetId="6" r:id="rId7"/>
    <sheet name="9007" sheetId="7" r:id="rId8"/>
    <sheet name="9008" sheetId="8" r:id="rId9"/>
    <sheet name="9009" sheetId="9" r:id="rId10"/>
    <sheet name="9010" sheetId="15" r:id="rId11"/>
    <sheet name="ventas" sheetId="11" state="hidden" r:id="rId12"/>
    <sheet name="Desagregado KILOS" sheetId="10" state="hidden" r:id="rId13"/>
  </sheets>
  <definedNames>
    <definedName name="_xlnm._FilterDatabase" localSheetId="11" hidden="1">ventas!$B$1:$B$106</definedName>
  </definedNames>
  <calcPr calcId="152511"/>
</workbook>
</file>

<file path=xl/calcChain.xml><?xml version="1.0" encoding="utf-8"?>
<calcChain xmlns="http://schemas.openxmlformats.org/spreadsheetml/2006/main">
  <c r="G18" i="1" l="1"/>
  <c r="G15" i="1" l="1"/>
  <c r="H15" i="2" l="1"/>
  <c r="G18" i="2"/>
  <c r="F18" i="2"/>
  <c r="E18" i="2"/>
  <c r="D18" i="2"/>
  <c r="F15" i="2"/>
  <c r="C18" i="2" l="1"/>
  <c r="G17" i="1" l="1"/>
  <c r="G12" i="1"/>
  <c r="G13" i="1" s="1"/>
  <c r="G7" i="1"/>
  <c r="G8" i="1" s="1"/>
  <c r="G5" i="1" l="1"/>
  <c r="D17" i="5" l="1"/>
  <c r="F18" i="9" l="1"/>
  <c r="F17" i="9"/>
  <c r="F12" i="9"/>
  <c r="F13" i="9" s="1"/>
  <c r="F7" i="9"/>
  <c r="F8" i="9" s="1"/>
  <c r="F20" i="8"/>
  <c r="F13" i="8"/>
  <c r="E13" i="8"/>
  <c r="F8" i="8"/>
  <c r="E8" i="8"/>
  <c r="F7" i="8"/>
  <c r="F18" i="7"/>
  <c r="F17" i="7"/>
  <c r="F12" i="7"/>
  <c r="E12" i="7"/>
  <c r="F13" i="7" s="1"/>
  <c r="F7" i="7"/>
  <c r="F8" i="7" s="1"/>
  <c r="F18" i="6"/>
  <c r="F13" i="6"/>
  <c r="F8" i="6"/>
  <c r="F18" i="5"/>
  <c r="F17" i="5"/>
  <c r="F12" i="5"/>
  <c r="F13" i="5" s="1"/>
  <c r="F7" i="5"/>
  <c r="F8" i="5" s="1"/>
  <c r="F13" i="4"/>
  <c r="E13" i="4"/>
  <c r="D13" i="4"/>
  <c r="F18" i="4"/>
  <c r="F8" i="4"/>
  <c r="F18" i="3"/>
  <c r="F18" i="1"/>
  <c r="E18" i="1"/>
  <c r="F17" i="3"/>
  <c r="F12" i="3"/>
  <c r="F7" i="3"/>
  <c r="F17" i="1"/>
  <c r="F12" i="1"/>
  <c r="F7" i="1"/>
  <c r="E13" i="7" l="1"/>
  <c r="E18" i="6" l="1"/>
  <c r="D18" i="6"/>
  <c r="E20" i="8" l="1"/>
  <c r="E17" i="8"/>
  <c r="X17" i="8"/>
  <c r="W17" i="8"/>
  <c r="V17" i="8"/>
  <c r="U17" i="8"/>
  <c r="T17" i="8"/>
  <c r="S17" i="8"/>
  <c r="R17" i="8"/>
  <c r="Q17" i="8"/>
  <c r="P17" i="8"/>
  <c r="O17" i="8"/>
  <c r="N17" i="8"/>
  <c r="M17" i="8"/>
  <c r="L17" i="8"/>
  <c r="K17" i="8"/>
  <c r="J17" i="8"/>
  <c r="I17" i="8"/>
  <c r="H17" i="8"/>
  <c r="G17" i="8"/>
  <c r="F17" i="8"/>
  <c r="E18" i="9" l="1"/>
  <c r="E7" i="9"/>
  <c r="D7" i="9"/>
  <c r="D8" i="9" s="1"/>
  <c r="D18" i="9"/>
  <c r="C18" i="9"/>
  <c r="D18" i="15"/>
  <c r="B18" i="15"/>
  <c r="C15" i="15"/>
  <c r="C18" i="15" s="1"/>
  <c r="E12" i="15"/>
  <c r="D12" i="15"/>
  <c r="X12" i="8"/>
  <c r="W12" i="8"/>
  <c r="V12" i="8"/>
  <c r="E15" i="8"/>
  <c r="E7" i="8"/>
  <c r="F15" i="8" l="1"/>
  <c r="G15" i="8" s="1"/>
  <c r="H15" i="8" s="1"/>
  <c r="I15" i="8" s="1"/>
  <c r="J15" i="8" s="1"/>
  <c r="K15" i="8" s="1"/>
  <c r="L15" i="8" s="1"/>
  <c r="M15" i="8" s="1"/>
  <c r="N15" i="8" s="1"/>
  <c r="O15" i="8" s="1"/>
  <c r="P15" i="8" s="1"/>
  <c r="Q15" i="8" s="1"/>
  <c r="R15" i="8" s="1"/>
  <c r="S15" i="8" s="1"/>
  <c r="T15" i="8" s="1"/>
  <c r="U15" i="8" s="1"/>
  <c r="V15" i="8" s="1"/>
  <c r="V19" i="8" s="1"/>
  <c r="E8" i="9"/>
  <c r="D15" i="15"/>
  <c r="W15" i="8" l="1"/>
  <c r="W19" i="8" s="1"/>
  <c r="V20" i="8"/>
  <c r="D17" i="15"/>
  <c r="E15" i="15"/>
  <c r="W20" i="8"/>
  <c r="X15" i="8" l="1"/>
  <c r="X19" i="8" s="1"/>
  <c r="F15" i="15"/>
  <c r="E18" i="15"/>
  <c r="X20" i="8" l="1"/>
  <c r="G15" i="15"/>
  <c r="F18" i="15"/>
  <c r="G18" i="15" l="1"/>
  <c r="H15" i="15"/>
  <c r="I15" i="15" l="1"/>
  <c r="H18" i="15"/>
  <c r="J15" i="15" l="1"/>
  <c r="I18" i="15"/>
  <c r="K15" i="15" l="1"/>
  <c r="J18" i="15"/>
  <c r="K18" i="15" l="1"/>
  <c r="L15" i="15"/>
  <c r="M15" i="15" l="1"/>
  <c r="L18" i="15"/>
  <c r="N15" i="15" l="1"/>
  <c r="M18" i="15"/>
  <c r="O15" i="15" l="1"/>
  <c r="N18" i="15"/>
  <c r="O18" i="15" l="1"/>
  <c r="P15" i="15"/>
  <c r="Q15" i="15" l="1"/>
  <c r="P18" i="15"/>
  <c r="R15" i="15" l="1"/>
  <c r="Q18" i="15"/>
  <c r="S15" i="15" l="1"/>
  <c r="R18" i="15"/>
  <c r="S18" i="15" l="1"/>
  <c r="T15" i="15"/>
  <c r="T18" i="15" s="1"/>
  <c r="C8" i="2" l="1"/>
  <c r="C15" i="2"/>
  <c r="D12" i="2"/>
  <c r="D13" i="2" s="1"/>
  <c r="D7" i="2"/>
  <c r="C17" i="2" l="1"/>
  <c r="D8" i="2"/>
  <c r="D15" i="2"/>
  <c r="D17" i="2" l="1"/>
  <c r="E15" i="2"/>
  <c r="X7" i="2" l="1"/>
  <c r="W7" i="2"/>
  <c r="W8" i="2" s="1"/>
  <c r="V7" i="2"/>
  <c r="U7" i="2"/>
  <c r="U8" i="2" s="1"/>
  <c r="T7" i="2"/>
  <c r="S7" i="2"/>
  <c r="R7" i="2"/>
  <c r="Q7" i="2"/>
  <c r="Q8" i="2" s="1"/>
  <c r="P7" i="2"/>
  <c r="O7" i="2"/>
  <c r="N7" i="2"/>
  <c r="M7" i="2"/>
  <c r="M8" i="2" s="1"/>
  <c r="L7" i="2"/>
  <c r="K7" i="2"/>
  <c r="J7" i="2"/>
  <c r="I7" i="2"/>
  <c r="I8" i="2" s="1"/>
  <c r="H7" i="2"/>
  <c r="G7" i="2"/>
  <c r="F7" i="2"/>
  <c r="E7" i="2"/>
  <c r="X12" i="2"/>
  <c r="W12" i="2"/>
  <c r="V12" i="2"/>
  <c r="U12" i="2"/>
  <c r="T12" i="2"/>
  <c r="S12" i="2"/>
  <c r="R12" i="2"/>
  <c r="Q12" i="2"/>
  <c r="P12" i="2"/>
  <c r="O12" i="2"/>
  <c r="N12" i="2"/>
  <c r="M12" i="2"/>
  <c r="L12" i="2"/>
  <c r="K12" i="2"/>
  <c r="J12" i="2"/>
  <c r="I12" i="2"/>
  <c r="H12" i="2"/>
  <c r="G12" i="2"/>
  <c r="F12" i="2"/>
  <c r="E12" i="2"/>
  <c r="E13" i="2" s="1"/>
  <c r="G13" i="2" l="1"/>
  <c r="F13" i="2"/>
  <c r="J8" i="2"/>
  <c r="N8" i="2"/>
  <c r="R8" i="2"/>
  <c r="V8" i="2"/>
  <c r="K8" i="2"/>
  <c r="O8" i="2"/>
  <c r="S8" i="2"/>
  <c r="L8" i="2"/>
  <c r="P8" i="2"/>
  <c r="T8" i="2"/>
  <c r="X8" i="2"/>
  <c r="H8" i="2"/>
  <c r="F8" i="2"/>
  <c r="G8" i="2"/>
  <c r="E18" i="5"/>
  <c r="E17" i="5"/>
  <c r="D18" i="4"/>
  <c r="X7" i="4"/>
  <c r="W7" i="4"/>
  <c r="V7" i="4"/>
  <c r="U7" i="4"/>
  <c r="T7" i="4"/>
  <c r="S7" i="4"/>
  <c r="R7" i="4"/>
  <c r="Q7" i="4"/>
  <c r="P7" i="4"/>
  <c r="O7" i="4"/>
  <c r="N7" i="4"/>
  <c r="M7" i="4"/>
  <c r="L7" i="4"/>
  <c r="K7" i="4"/>
  <c r="J7" i="4"/>
  <c r="I7" i="4"/>
  <c r="H7" i="4"/>
  <c r="G7" i="4"/>
  <c r="F7" i="4"/>
  <c r="E7" i="4"/>
  <c r="F17" i="4"/>
  <c r="X12" i="4"/>
  <c r="W12" i="4"/>
  <c r="V12" i="4"/>
  <c r="U12" i="4"/>
  <c r="T12" i="4"/>
  <c r="S12" i="4"/>
  <c r="R12" i="4"/>
  <c r="Q12" i="4"/>
  <c r="P12" i="4"/>
  <c r="O12" i="4"/>
  <c r="N12" i="4"/>
  <c r="M12" i="4"/>
  <c r="L12" i="4"/>
  <c r="K12" i="4"/>
  <c r="J12" i="4"/>
  <c r="I12" i="4"/>
  <c r="H12" i="4"/>
  <c r="G12" i="4"/>
  <c r="F12" i="4"/>
  <c r="E12" i="4" l="1"/>
  <c r="E18" i="3" l="1"/>
  <c r="E18" i="4"/>
  <c r="E12" i="3" l="1"/>
  <c r="F13" i="3" s="1"/>
  <c r="E7" i="3"/>
  <c r="F8" i="3" s="1"/>
  <c r="E13" i="3" l="1"/>
  <c r="E18" i="7"/>
  <c r="C18" i="7" l="1"/>
  <c r="E7" i="7"/>
  <c r="D15" i="7" l="1"/>
  <c r="D18" i="7" s="1"/>
  <c r="E15" i="7" l="1"/>
  <c r="E17" i="7" s="1"/>
  <c r="X12" i="6"/>
  <c r="W12" i="6"/>
  <c r="V12" i="6"/>
  <c r="U12" i="6"/>
  <c r="T12" i="6"/>
  <c r="S12" i="6"/>
  <c r="R12" i="6"/>
  <c r="Q12" i="6"/>
  <c r="P12" i="6"/>
  <c r="O12" i="6"/>
  <c r="N12" i="6"/>
  <c r="M12" i="6"/>
  <c r="L12" i="6"/>
  <c r="K12" i="6"/>
  <c r="J12" i="6"/>
  <c r="I12" i="6"/>
  <c r="H12" i="6"/>
  <c r="G12" i="6"/>
  <c r="F12" i="6"/>
  <c r="D15" i="6" l="1"/>
  <c r="C18" i="6"/>
  <c r="D12" i="6"/>
  <c r="E15" i="6" l="1"/>
  <c r="D13" i="6"/>
  <c r="E17" i="6"/>
  <c r="X7" i="6" l="1"/>
  <c r="W7" i="6"/>
  <c r="V7" i="6"/>
  <c r="U7" i="6"/>
  <c r="T7" i="6"/>
  <c r="S7" i="6"/>
  <c r="R7" i="6"/>
  <c r="Q7" i="6"/>
  <c r="P7" i="6"/>
  <c r="O7" i="6"/>
  <c r="N7" i="6"/>
  <c r="M7" i="6"/>
  <c r="L7" i="6"/>
  <c r="K7" i="6"/>
  <c r="J7" i="6"/>
  <c r="I7" i="6"/>
  <c r="H7" i="6"/>
  <c r="G7" i="6"/>
  <c r="F7" i="6"/>
  <c r="E7" i="6"/>
  <c r="D13" i="1" l="1"/>
  <c r="C13" i="1"/>
  <c r="C8" i="1" l="1"/>
  <c r="D8" i="1"/>
  <c r="C7" i="1"/>
  <c r="D7" i="1"/>
  <c r="E7" i="1"/>
  <c r="E8" i="1" l="1"/>
  <c r="F8" i="1"/>
  <c r="G5" i="6"/>
  <c r="F5" i="6"/>
  <c r="E5" i="6"/>
  <c r="D5" i="6"/>
  <c r="D7" i="6" s="1"/>
  <c r="E8" i="6" l="1"/>
  <c r="D8" i="6"/>
  <c r="E15" i="1"/>
  <c r="E17" i="1" s="1"/>
  <c r="T4" i="14"/>
  <c r="S4" i="14"/>
  <c r="R4" i="14"/>
  <c r="Q4" i="14"/>
  <c r="P4" i="14"/>
  <c r="O4" i="14"/>
  <c r="N4" i="14"/>
  <c r="M4" i="14"/>
  <c r="L4" i="14"/>
  <c r="K4" i="14"/>
  <c r="J4" i="14"/>
  <c r="I4" i="14"/>
  <c r="H4" i="14"/>
  <c r="G4" i="14"/>
  <c r="G3" i="14" s="1"/>
  <c r="F4" i="14"/>
  <c r="F3" i="14" s="1"/>
  <c r="E4" i="14"/>
  <c r="D18" i="14" s="1"/>
  <c r="D4" i="14"/>
  <c r="C18" i="14" s="1"/>
  <c r="C4" i="14"/>
  <c r="B18" i="14" s="1"/>
  <c r="E12" i="14"/>
  <c r="D12" i="14"/>
  <c r="C12" i="14"/>
  <c r="E3" i="14" l="1"/>
  <c r="C15" i="14"/>
  <c r="D15" i="14" s="1"/>
  <c r="E15" i="14" s="1"/>
  <c r="D17" i="14" l="1"/>
  <c r="C17" i="14"/>
  <c r="E18" i="14"/>
  <c r="F15" i="14"/>
  <c r="F18" i="14" l="1"/>
  <c r="G15" i="14"/>
  <c r="G18" i="14" l="1"/>
  <c r="H15" i="14"/>
  <c r="H18" i="14" l="1"/>
  <c r="I15" i="14"/>
  <c r="I18" i="14" l="1"/>
  <c r="J15" i="14"/>
  <c r="J18" i="14" l="1"/>
  <c r="K15" i="14"/>
  <c r="K18" i="14" l="1"/>
  <c r="L15" i="14"/>
  <c r="L18" i="14" l="1"/>
  <c r="M15" i="14"/>
  <c r="M18" i="14" l="1"/>
  <c r="N15" i="14"/>
  <c r="N18" i="14" l="1"/>
  <c r="O15" i="14"/>
  <c r="O18" i="14" l="1"/>
  <c r="P15" i="14"/>
  <c r="P18" i="14" l="1"/>
  <c r="Q15" i="14"/>
  <c r="Q18" i="14" l="1"/>
  <c r="R15" i="14"/>
  <c r="R18" i="14" l="1"/>
  <c r="S15" i="14"/>
  <c r="S18" i="14" l="1"/>
  <c r="T15" i="14"/>
  <c r="T18" i="14" s="1"/>
  <c r="E7" i="5" l="1"/>
  <c r="I107" i="11"/>
  <c r="E12" i="9"/>
  <c r="E12" i="6"/>
  <c r="E13" i="6" s="1"/>
  <c r="E12" i="5"/>
  <c r="L209" i="10" l="1"/>
  <c r="L208" i="10"/>
  <c r="Y206" i="10"/>
  <c r="X206" i="10"/>
  <c r="W206" i="10"/>
  <c r="V206" i="10"/>
  <c r="U206" i="10"/>
  <c r="T206" i="10"/>
  <c r="S206" i="10"/>
  <c r="R206" i="10"/>
  <c r="Q206" i="10"/>
  <c r="P206" i="10"/>
  <c r="O206" i="10"/>
  <c r="N206" i="10"/>
  <c r="M206" i="10"/>
  <c r="L206" i="10"/>
  <c r="K206" i="10"/>
  <c r="J206" i="10"/>
  <c r="I206" i="10"/>
  <c r="H206" i="10"/>
  <c r="G206" i="10"/>
  <c r="Y205" i="10"/>
  <c r="X205" i="10"/>
  <c r="W205" i="10"/>
  <c r="V205" i="10"/>
  <c r="U205" i="10"/>
  <c r="T205" i="10"/>
  <c r="S205" i="10"/>
  <c r="R205" i="10"/>
  <c r="Q205" i="10"/>
  <c r="P205" i="10"/>
  <c r="O205" i="10"/>
  <c r="N205" i="10"/>
  <c r="M205" i="10"/>
  <c r="L205" i="10"/>
  <c r="K205" i="10"/>
  <c r="J205" i="10"/>
  <c r="I205" i="10"/>
  <c r="H205" i="10"/>
  <c r="G205" i="10"/>
  <c r="Y204" i="10"/>
  <c r="X204" i="10"/>
  <c r="W204" i="10"/>
  <c r="V204" i="10"/>
  <c r="U204" i="10"/>
  <c r="T204" i="10"/>
  <c r="S204" i="10"/>
  <c r="R204" i="10"/>
  <c r="Q204" i="10"/>
  <c r="P204" i="10"/>
  <c r="O204" i="10"/>
  <c r="N204" i="10"/>
  <c r="M204" i="10"/>
  <c r="L204" i="10"/>
  <c r="K204" i="10"/>
  <c r="J204" i="10"/>
  <c r="I204" i="10"/>
  <c r="H204" i="10"/>
  <c r="G204" i="10"/>
  <c r="Y203" i="10"/>
  <c r="X203" i="10"/>
  <c r="W203" i="10"/>
  <c r="V203" i="10"/>
  <c r="U203" i="10"/>
  <c r="T203" i="10"/>
  <c r="S203" i="10"/>
  <c r="R203" i="10"/>
  <c r="Q203" i="10"/>
  <c r="P203" i="10"/>
  <c r="O203" i="10"/>
  <c r="N203" i="10"/>
  <c r="M203" i="10"/>
  <c r="L203" i="10"/>
  <c r="K203" i="10"/>
  <c r="J203" i="10"/>
  <c r="I203" i="10"/>
  <c r="H203" i="10"/>
  <c r="G203" i="10"/>
  <c r="Y202" i="10"/>
  <c r="X202" i="10"/>
  <c r="W202" i="10"/>
  <c r="V202" i="10"/>
  <c r="U202" i="10"/>
  <c r="T202" i="10"/>
  <c r="S202" i="10"/>
  <c r="R202" i="10"/>
  <c r="Q202" i="10"/>
  <c r="P202" i="10"/>
  <c r="O202" i="10"/>
  <c r="N202" i="10"/>
  <c r="M202" i="10"/>
  <c r="L202" i="10"/>
  <c r="K202" i="10"/>
  <c r="J202" i="10"/>
  <c r="I202" i="10"/>
  <c r="H202" i="10"/>
  <c r="G202" i="10"/>
  <c r="Y201" i="10"/>
  <c r="X201" i="10"/>
  <c r="W201" i="10"/>
  <c r="V201" i="10"/>
  <c r="U201" i="10"/>
  <c r="T201" i="10"/>
  <c r="S201" i="10"/>
  <c r="R201" i="10"/>
  <c r="Q201" i="10"/>
  <c r="P201" i="10"/>
  <c r="O201" i="10"/>
  <c r="N201" i="10"/>
  <c r="M201" i="10"/>
  <c r="L201" i="10"/>
  <c r="K201" i="10"/>
  <c r="J201" i="10"/>
  <c r="I201" i="10"/>
  <c r="H201" i="10"/>
  <c r="G201" i="10"/>
  <c r="Y200" i="10"/>
  <c r="X200" i="10"/>
  <c r="W200" i="10"/>
  <c r="V200" i="10"/>
  <c r="U200" i="10"/>
  <c r="T200" i="10"/>
  <c r="S200" i="10"/>
  <c r="R200" i="10"/>
  <c r="Q200" i="10"/>
  <c r="P200" i="10"/>
  <c r="O200" i="10"/>
  <c r="N200" i="10"/>
  <c r="M200" i="10"/>
  <c r="L200" i="10"/>
  <c r="K200" i="10"/>
  <c r="J200" i="10"/>
  <c r="I200" i="10"/>
  <c r="H200" i="10"/>
  <c r="G200" i="10"/>
  <c r="Y199" i="10"/>
  <c r="Y207" i="10" s="1"/>
  <c r="X199" i="10"/>
  <c r="W199" i="10"/>
  <c r="V199" i="10"/>
  <c r="U199" i="10"/>
  <c r="U207" i="10" s="1"/>
  <c r="T199" i="10"/>
  <c r="S199" i="10"/>
  <c r="R199" i="10"/>
  <c r="Q199" i="10"/>
  <c r="Q207" i="10" s="1"/>
  <c r="P199" i="10"/>
  <c r="O199" i="10"/>
  <c r="N199" i="10"/>
  <c r="M199" i="10"/>
  <c r="M207" i="10" s="1"/>
  <c r="L199" i="10"/>
  <c r="K199" i="10"/>
  <c r="J199" i="10"/>
  <c r="I199" i="10"/>
  <c r="I207" i="10" s="1"/>
  <c r="H199" i="10"/>
  <c r="G199" i="10"/>
  <c r="X191" i="10"/>
  <c r="W191" i="10"/>
  <c r="V191" i="10"/>
  <c r="U191" i="10"/>
  <c r="T191" i="10"/>
  <c r="S191" i="10"/>
  <c r="R191" i="10"/>
  <c r="Q191" i="10"/>
  <c r="P191" i="10"/>
  <c r="O191" i="10"/>
  <c r="N191" i="10"/>
  <c r="M191" i="10"/>
  <c r="L191" i="10"/>
  <c r="K191" i="10"/>
  <c r="J191" i="10"/>
  <c r="I191" i="10"/>
  <c r="H191" i="10"/>
  <c r="F191" i="10"/>
  <c r="X190" i="10"/>
  <c r="W190" i="10"/>
  <c r="V190" i="10"/>
  <c r="U190" i="10"/>
  <c r="T190" i="10"/>
  <c r="S190" i="10"/>
  <c r="R190" i="10"/>
  <c r="Q190" i="10"/>
  <c r="P190" i="10"/>
  <c r="O190" i="10"/>
  <c r="N190" i="10"/>
  <c r="M190" i="10"/>
  <c r="L190" i="10"/>
  <c r="K190" i="10"/>
  <c r="J190" i="10"/>
  <c r="I190" i="10"/>
  <c r="H190" i="10"/>
  <c r="X189" i="10"/>
  <c r="W189" i="10"/>
  <c r="V189" i="10"/>
  <c r="U189" i="10"/>
  <c r="T189" i="10"/>
  <c r="S189" i="10"/>
  <c r="R189" i="10"/>
  <c r="Q189" i="10"/>
  <c r="P189" i="10"/>
  <c r="O189" i="10"/>
  <c r="N189" i="10"/>
  <c r="M189" i="10"/>
  <c r="L189" i="10"/>
  <c r="K189" i="10"/>
  <c r="J189" i="10"/>
  <c r="I189" i="10"/>
  <c r="H189" i="10"/>
  <c r="X188" i="10"/>
  <c r="W188" i="10"/>
  <c r="V188" i="10"/>
  <c r="U188" i="10"/>
  <c r="T188" i="10"/>
  <c r="S188" i="10"/>
  <c r="R188" i="10"/>
  <c r="Q188" i="10"/>
  <c r="P188" i="10"/>
  <c r="O188" i="10"/>
  <c r="N188" i="10"/>
  <c r="M188" i="10"/>
  <c r="L188" i="10"/>
  <c r="K188" i="10"/>
  <c r="J188" i="10"/>
  <c r="I188" i="10"/>
  <c r="H188" i="10"/>
  <c r="X187" i="10"/>
  <c r="W187" i="10"/>
  <c r="V187" i="10"/>
  <c r="U187" i="10"/>
  <c r="T187" i="10"/>
  <c r="S187" i="10"/>
  <c r="R187" i="10"/>
  <c r="Q187" i="10"/>
  <c r="P187" i="10"/>
  <c r="O187" i="10"/>
  <c r="N187" i="10"/>
  <c r="M187" i="10"/>
  <c r="L187" i="10"/>
  <c r="K187" i="10"/>
  <c r="J187" i="10"/>
  <c r="I187" i="10"/>
  <c r="H187" i="10"/>
  <c r="F187" i="10"/>
  <c r="X186" i="10"/>
  <c r="W186" i="10"/>
  <c r="V186" i="10"/>
  <c r="U186" i="10"/>
  <c r="T186" i="10"/>
  <c r="S186" i="10"/>
  <c r="R186" i="10"/>
  <c r="Q186" i="10"/>
  <c r="P186" i="10"/>
  <c r="O186" i="10"/>
  <c r="N186" i="10"/>
  <c r="M186" i="10"/>
  <c r="L186" i="10"/>
  <c r="K186" i="10"/>
  <c r="J186" i="10"/>
  <c r="I186" i="10"/>
  <c r="H186" i="10"/>
  <c r="X185" i="10"/>
  <c r="W185" i="10"/>
  <c r="W192" i="10" s="1"/>
  <c r="V185" i="10"/>
  <c r="U185" i="10"/>
  <c r="T185" i="10"/>
  <c r="S185" i="10"/>
  <c r="S192" i="10" s="1"/>
  <c r="R185" i="10"/>
  <c r="Q185" i="10"/>
  <c r="P185" i="10"/>
  <c r="O185" i="10"/>
  <c r="O192" i="10" s="1"/>
  <c r="N185" i="10"/>
  <c r="M185" i="10"/>
  <c r="L185" i="10"/>
  <c r="K185" i="10"/>
  <c r="K192" i="10" s="1"/>
  <c r="J185" i="10"/>
  <c r="I185" i="10"/>
  <c r="H185" i="10"/>
  <c r="Y181" i="10"/>
  <c r="X181" i="10"/>
  <c r="W181" i="10"/>
  <c r="V181" i="10"/>
  <c r="U181" i="10"/>
  <c r="T181" i="10"/>
  <c r="S181" i="10"/>
  <c r="R181" i="10"/>
  <c r="Q181" i="10"/>
  <c r="P181" i="10"/>
  <c r="O181" i="10"/>
  <c r="N181" i="10"/>
  <c r="M181" i="10"/>
  <c r="L181" i="10"/>
  <c r="K181" i="10"/>
  <c r="J181" i="10"/>
  <c r="I181" i="10"/>
  <c r="H181" i="10"/>
  <c r="Y175" i="10"/>
  <c r="X175" i="10"/>
  <c r="W175" i="10"/>
  <c r="V175" i="10"/>
  <c r="U175" i="10"/>
  <c r="T175" i="10"/>
  <c r="S175" i="10"/>
  <c r="R175" i="10"/>
  <c r="Q175" i="10"/>
  <c r="P175" i="10"/>
  <c r="O175" i="10"/>
  <c r="N175" i="10"/>
  <c r="M175" i="10"/>
  <c r="L175" i="10"/>
  <c r="K175" i="10"/>
  <c r="J175" i="10"/>
  <c r="I175" i="10"/>
  <c r="H175" i="10"/>
  <c r="G175" i="10"/>
  <c r="X145" i="10"/>
  <c r="W145" i="10"/>
  <c r="V145" i="10"/>
  <c r="U145" i="10"/>
  <c r="T145" i="10"/>
  <c r="S145" i="10"/>
  <c r="R145" i="10"/>
  <c r="Q145" i="10"/>
  <c r="P145" i="10"/>
  <c r="O145" i="10"/>
  <c r="N145" i="10"/>
  <c r="M145" i="10"/>
  <c r="L145" i="10"/>
  <c r="K145" i="10"/>
  <c r="J145" i="10"/>
  <c r="I145" i="10"/>
  <c r="H145" i="10"/>
  <c r="W123" i="10"/>
  <c r="V123" i="10"/>
  <c r="U123" i="10"/>
  <c r="T123" i="10"/>
  <c r="S123" i="10"/>
  <c r="R123" i="10"/>
  <c r="Q123" i="10"/>
  <c r="P123" i="10"/>
  <c r="O123" i="10"/>
  <c r="N123" i="10"/>
  <c r="M123" i="10"/>
  <c r="L123" i="10"/>
  <c r="K123" i="10"/>
  <c r="J123" i="10"/>
  <c r="I123" i="10"/>
  <c r="H123" i="10"/>
  <c r="Y107" i="10"/>
  <c r="X107" i="10"/>
  <c r="W107" i="10"/>
  <c r="V107" i="10"/>
  <c r="U107" i="10"/>
  <c r="T107" i="10"/>
  <c r="S107" i="10"/>
  <c r="R107" i="10"/>
  <c r="Q107" i="10"/>
  <c r="P107" i="10"/>
  <c r="O107" i="10"/>
  <c r="N107" i="10"/>
  <c r="M107" i="10"/>
  <c r="L107" i="10"/>
  <c r="G107" i="10"/>
  <c r="K103" i="10"/>
  <c r="J103" i="10"/>
  <c r="I103" i="10"/>
  <c r="K101" i="10"/>
  <c r="J101" i="10"/>
  <c r="I101" i="10"/>
  <c r="H101" i="10"/>
  <c r="K99" i="10"/>
  <c r="J99" i="10"/>
  <c r="I99" i="10"/>
  <c r="H99" i="10"/>
  <c r="K97" i="10"/>
  <c r="J97" i="10"/>
  <c r="I97" i="10"/>
  <c r="H97" i="10"/>
  <c r="K95" i="10"/>
  <c r="J95" i="10"/>
  <c r="I95" i="10"/>
  <c r="H95" i="10"/>
  <c r="K93" i="10"/>
  <c r="J93" i="10"/>
  <c r="I93" i="10"/>
  <c r="H93" i="10"/>
  <c r="K91" i="10"/>
  <c r="J91" i="10"/>
  <c r="I91" i="10"/>
  <c r="H91" i="10"/>
  <c r="H107" i="10" s="1"/>
  <c r="K89" i="10"/>
  <c r="K107" i="10" s="1"/>
  <c r="J89" i="10"/>
  <c r="J107" i="10" s="1"/>
  <c r="I89" i="10"/>
  <c r="I107" i="10" s="1"/>
  <c r="F69" i="10"/>
  <c r="F68" i="10"/>
  <c r="F60" i="10"/>
  <c r="F59" i="10"/>
  <c r="F58" i="10"/>
  <c r="F57" i="10"/>
  <c r="F56" i="10"/>
  <c r="F55" i="10"/>
  <c r="F54" i="10"/>
  <c r="F53" i="10"/>
  <c r="F51" i="10"/>
  <c r="F50" i="10"/>
  <c r="Y45" i="10"/>
  <c r="X45" i="10"/>
  <c r="W45" i="10"/>
  <c r="V45" i="10"/>
  <c r="U45" i="10"/>
  <c r="T45" i="10"/>
  <c r="S45" i="10"/>
  <c r="R45" i="10"/>
  <c r="Q45" i="10"/>
  <c r="P45" i="10"/>
  <c r="O45" i="10"/>
  <c r="N45" i="10"/>
  <c r="M45" i="10"/>
  <c r="L45" i="10"/>
  <c r="K45" i="10"/>
  <c r="J45" i="10"/>
  <c r="I45" i="10"/>
  <c r="H45" i="10"/>
  <c r="F38" i="10"/>
  <c r="X24" i="10"/>
  <c r="W24" i="10"/>
  <c r="V24" i="10"/>
  <c r="U24" i="10"/>
  <c r="T24" i="10"/>
  <c r="S24" i="10"/>
  <c r="R24" i="10"/>
  <c r="Q24" i="10"/>
  <c r="P24" i="10"/>
  <c r="O24" i="10"/>
  <c r="N24" i="10"/>
  <c r="M24" i="10"/>
  <c r="L24" i="10"/>
  <c r="K24" i="10"/>
  <c r="J24" i="10"/>
  <c r="I24" i="10"/>
  <c r="H24" i="10"/>
  <c r="G24" i="10"/>
  <c r="H192" i="10" l="1"/>
  <c r="L192" i="10"/>
  <c r="P192" i="10"/>
  <c r="T192" i="10"/>
  <c r="X192" i="10"/>
  <c r="J207" i="10"/>
  <c r="N207" i="10"/>
  <c r="R207" i="10"/>
  <c r="V207" i="10"/>
  <c r="I192" i="10"/>
  <c r="M192" i="10"/>
  <c r="Q192" i="10"/>
  <c r="U192" i="10"/>
  <c r="G207" i="10"/>
  <c r="K207" i="10"/>
  <c r="O207" i="10"/>
  <c r="S207" i="10"/>
  <c r="W207" i="10"/>
  <c r="J192" i="10"/>
  <c r="N192" i="10"/>
  <c r="R192" i="10"/>
  <c r="V192" i="10"/>
  <c r="H207" i="10"/>
  <c r="L207" i="10"/>
  <c r="P207" i="10"/>
  <c r="T207" i="10"/>
  <c r="X207" i="10"/>
  <c r="U12" i="8"/>
  <c r="T12" i="8"/>
  <c r="S12" i="8"/>
  <c r="R12" i="8"/>
  <c r="Q12" i="8"/>
  <c r="P12" i="8"/>
  <c r="O12" i="8"/>
  <c r="N12" i="8"/>
  <c r="M12" i="8"/>
  <c r="L12" i="8"/>
  <c r="K12" i="8"/>
  <c r="J12" i="8"/>
  <c r="I12" i="8"/>
  <c r="H12" i="8"/>
  <c r="G12" i="8"/>
  <c r="F12" i="8"/>
  <c r="E12" i="8"/>
  <c r="D20" i="8"/>
  <c r="U20" i="8" l="1"/>
  <c r="U19" i="8"/>
  <c r="E19" i="8"/>
  <c r="D18" i="5"/>
  <c r="C18" i="5"/>
  <c r="D18" i="3" l="1"/>
  <c r="D18" i="1"/>
  <c r="C18" i="1"/>
  <c r="C18" i="4" l="1"/>
  <c r="B18" i="9" l="1"/>
  <c r="C15" i="9"/>
  <c r="D15" i="9" s="1"/>
  <c r="D12" i="9"/>
  <c r="B20" i="8"/>
  <c r="C15" i="8"/>
  <c r="D12" i="8"/>
  <c r="B18" i="7"/>
  <c r="C15" i="7"/>
  <c r="D12" i="7"/>
  <c r="D7" i="7"/>
  <c r="E13" i="9" l="1"/>
  <c r="D13" i="9"/>
  <c r="E15" i="9"/>
  <c r="E17" i="9" s="1"/>
  <c r="D13" i="7"/>
  <c r="E8" i="7"/>
  <c r="D8" i="7"/>
  <c r="D17" i="9"/>
  <c r="C20" i="8"/>
  <c r="D17" i="7"/>
  <c r="F15" i="9" l="1"/>
  <c r="F19" i="8"/>
  <c r="F15" i="7"/>
  <c r="G15" i="7" s="1"/>
  <c r="G15" i="9" l="1"/>
  <c r="H15" i="9" s="1"/>
  <c r="I15" i="9" s="1"/>
  <c r="J15" i="9" s="1"/>
  <c r="K15" i="9" s="1"/>
  <c r="L15" i="9" s="1"/>
  <c r="M15" i="9" s="1"/>
  <c r="N15" i="9" s="1"/>
  <c r="O15" i="9" s="1"/>
  <c r="P15" i="9" s="1"/>
  <c r="Q15" i="9" s="1"/>
  <c r="R15" i="9" s="1"/>
  <c r="S15" i="9" s="1"/>
  <c r="T15" i="9" s="1"/>
  <c r="G19" i="8"/>
  <c r="G18" i="9" l="1"/>
  <c r="H19" i="8"/>
  <c r="G20" i="8"/>
  <c r="H15" i="7"/>
  <c r="G18" i="7"/>
  <c r="H18" i="9" l="1"/>
  <c r="H20" i="8"/>
  <c r="I19" i="8"/>
  <c r="H18" i="7"/>
  <c r="I15" i="7"/>
  <c r="I18" i="9" l="1"/>
  <c r="J19" i="8"/>
  <c r="I20" i="8"/>
  <c r="J15" i="7"/>
  <c r="I18" i="7"/>
  <c r="J18" i="9" l="1"/>
  <c r="K19" i="8"/>
  <c r="J20" i="8"/>
  <c r="K15" i="7"/>
  <c r="J18" i="7"/>
  <c r="K18" i="9" l="1"/>
  <c r="L19" i="8"/>
  <c r="K20" i="8"/>
  <c r="L15" i="7"/>
  <c r="K18" i="7"/>
  <c r="L18" i="9" l="1"/>
  <c r="L20" i="8"/>
  <c r="M19" i="8"/>
  <c r="L18" i="7"/>
  <c r="M15" i="7"/>
  <c r="M18" i="9" l="1"/>
  <c r="N19" i="8"/>
  <c r="M20" i="8"/>
  <c r="N15" i="7"/>
  <c r="M18" i="7"/>
  <c r="N18" i="9" l="1"/>
  <c r="O19" i="8"/>
  <c r="N20" i="8"/>
  <c r="O15" i="7"/>
  <c r="N18" i="7"/>
  <c r="O18" i="9" l="1"/>
  <c r="P19" i="8"/>
  <c r="O20" i="8"/>
  <c r="P15" i="7"/>
  <c r="O18" i="7"/>
  <c r="P18" i="9" l="1"/>
  <c r="P20" i="8"/>
  <c r="Q19" i="8"/>
  <c r="P18" i="7"/>
  <c r="Q15" i="7"/>
  <c r="Q18" i="9" l="1"/>
  <c r="R19" i="8"/>
  <c r="Q20" i="8"/>
  <c r="Q18" i="7"/>
  <c r="R15" i="7"/>
  <c r="R18" i="9" l="1"/>
  <c r="S19" i="8"/>
  <c r="R20" i="8"/>
  <c r="S15" i="7"/>
  <c r="R18" i="7"/>
  <c r="T18" i="9" l="1"/>
  <c r="S18" i="9"/>
  <c r="S20" i="8"/>
  <c r="T15" i="7"/>
  <c r="S18" i="7"/>
  <c r="T18" i="7" l="1"/>
  <c r="U15" i="7"/>
  <c r="T20" i="8"/>
  <c r="T19" i="8"/>
  <c r="B18" i="6"/>
  <c r="V15" i="7" l="1"/>
  <c r="U18" i="7"/>
  <c r="D17" i="6"/>
  <c r="W15" i="7" l="1"/>
  <c r="V18" i="7"/>
  <c r="D12" i="5"/>
  <c r="D12" i="3"/>
  <c r="D13" i="3" s="1"/>
  <c r="E13" i="5" l="1"/>
  <c r="D13" i="5"/>
  <c r="X15" i="7"/>
  <c r="X18" i="7" s="1"/>
  <c r="W18" i="7"/>
  <c r="F15" i="6"/>
  <c r="F17" i="6" s="1"/>
  <c r="D7" i="3"/>
  <c r="D8" i="3" l="1"/>
  <c r="E8" i="3"/>
  <c r="G15" i="6"/>
  <c r="D7" i="5"/>
  <c r="D8" i="5" l="1"/>
  <c r="E8" i="5"/>
  <c r="G18" i="6"/>
  <c r="G17" i="6"/>
  <c r="H15" i="6"/>
  <c r="I15" i="6" s="1"/>
  <c r="D7" i="4"/>
  <c r="D8" i="4" l="1"/>
  <c r="E8" i="4"/>
  <c r="H18" i="6"/>
  <c r="H17" i="6"/>
  <c r="I18" i="6"/>
  <c r="I17" i="6"/>
  <c r="J15" i="6"/>
  <c r="D12" i="4"/>
  <c r="J18" i="6" l="1"/>
  <c r="J17" i="6"/>
  <c r="K15" i="6"/>
  <c r="E8" i="2"/>
  <c r="K18" i="6" l="1"/>
  <c r="K17" i="6"/>
  <c r="L15" i="6"/>
  <c r="D15" i="3"/>
  <c r="C18" i="3"/>
  <c r="D12" i="1"/>
  <c r="C12" i="1"/>
  <c r="D17" i="3" l="1"/>
  <c r="E15" i="3"/>
  <c r="L18" i="6"/>
  <c r="L17" i="6"/>
  <c r="M15" i="6"/>
  <c r="B18" i="5"/>
  <c r="C15" i="5"/>
  <c r="B18" i="4"/>
  <c r="B18" i="3"/>
  <c r="C15" i="3"/>
  <c r="F15" i="3" l="1"/>
  <c r="G15" i="3" s="1"/>
  <c r="H15" i="3" s="1"/>
  <c r="I15" i="3" s="1"/>
  <c r="J15" i="3" s="1"/>
  <c r="K15" i="3" s="1"/>
  <c r="L15" i="3" s="1"/>
  <c r="M15" i="3" s="1"/>
  <c r="N15" i="3" s="1"/>
  <c r="O15" i="3" s="1"/>
  <c r="P15" i="3" s="1"/>
  <c r="Q15" i="3" s="1"/>
  <c r="R15" i="3" s="1"/>
  <c r="S15" i="3" s="1"/>
  <c r="T15" i="3" s="1"/>
  <c r="E17" i="3"/>
  <c r="M18" i="6"/>
  <c r="M17" i="6"/>
  <c r="N15" i="6"/>
  <c r="D15" i="5"/>
  <c r="D15" i="4"/>
  <c r="D17" i="4" s="1"/>
  <c r="E17" i="2" l="1"/>
  <c r="N18" i="6"/>
  <c r="N17" i="6"/>
  <c r="O15" i="6"/>
  <c r="E15" i="5"/>
  <c r="E15" i="4"/>
  <c r="E17" i="4" s="1"/>
  <c r="F17" i="2" l="1"/>
  <c r="G15" i="2"/>
  <c r="O18" i="6"/>
  <c r="O17" i="6"/>
  <c r="P15" i="6"/>
  <c r="F15" i="5"/>
  <c r="G17" i="2" l="1"/>
  <c r="H17" i="2"/>
  <c r="P18" i="6"/>
  <c r="P17" i="6"/>
  <c r="Q15" i="6"/>
  <c r="G15" i="5"/>
  <c r="G18" i="3"/>
  <c r="H18" i="2" l="1"/>
  <c r="I15" i="2"/>
  <c r="I17" i="2" s="1"/>
  <c r="G18" i="4"/>
  <c r="G17" i="4"/>
  <c r="Q18" i="6"/>
  <c r="Q17" i="6"/>
  <c r="R15" i="6"/>
  <c r="G18" i="5"/>
  <c r="H15" i="5"/>
  <c r="H18" i="3"/>
  <c r="I18" i="2" l="1"/>
  <c r="J15" i="2"/>
  <c r="J17" i="2" s="1"/>
  <c r="H18" i="4"/>
  <c r="H17" i="4"/>
  <c r="R18" i="6"/>
  <c r="R17" i="6"/>
  <c r="S15" i="6"/>
  <c r="H18" i="5"/>
  <c r="I15" i="5"/>
  <c r="I18" i="3"/>
  <c r="J18" i="2" l="1"/>
  <c r="K15" i="2"/>
  <c r="K17" i="2" s="1"/>
  <c r="I18" i="4"/>
  <c r="I17" i="4"/>
  <c r="S18" i="6"/>
  <c r="S17" i="6"/>
  <c r="T15" i="6"/>
  <c r="J15" i="5"/>
  <c r="I18" i="5"/>
  <c r="J18" i="3"/>
  <c r="K18" i="2" l="1"/>
  <c r="L15" i="2"/>
  <c r="L17" i="2" s="1"/>
  <c r="J18" i="4"/>
  <c r="J17" i="4"/>
  <c r="T18" i="6"/>
  <c r="T17" i="6"/>
  <c r="U15" i="6"/>
  <c r="J18" i="5"/>
  <c r="K15" i="5"/>
  <c r="K18" i="3"/>
  <c r="L18" i="2" l="1"/>
  <c r="M15" i="2"/>
  <c r="M17" i="2" s="1"/>
  <c r="K18" i="4"/>
  <c r="K17" i="4"/>
  <c r="U18" i="6"/>
  <c r="U17" i="6"/>
  <c r="V15" i="6"/>
  <c r="K18" i="5"/>
  <c r="L15" i="5"/>
  <c r="L18" i="3"/>
  <c r="N15" i="2" l="1"/>
  <c r="N17" i="2" s="1"/>
  <c r="M18" i="2"/>
  <c r="L18" i="4"/>
  <c r="L17" i="4"/>
  <c r="V18" i="6"/>
  <c r="V17" i="6"/>
  <c r="W15" i="6"/>
  <c r="L18" i="5"/>
  <c r="M15" i="5"/>
  <c r="M18" i="3"/>
  <c r="O15" i="2" l="1"/>
  <c r="O17" i="2" s="1"/>
  <c r="N18" i="2"/>
  <c r="M18" i="4"/>
  <c r="M17" i="4"/>
  <c r="W18" i="6"/>
  <c r="W17" i="6"/>
  <c r="X15" i="6"/>
  <c r="N15" i="5"/>
  <c r="M18" i="5"/>
  <c r="N18" i="3"/>
  <c r="P15" i="2" l="1"/>
  <c r="P17" i="2" s="1"/>
  <c r="O18" i="2"/>
  <c r="N18" i="4"/>
  <c r="N17" i="4"/>
  <c r="X18" i="6"/>
  <c r="X17" i="6"/>
  <c r="N18" i="5"/>
  <c r="O15" i="5"/>
  <c r="O18" i="3"/>
  <c r="Q15" i="2" l="1"/>
  <c r="Q17" i="2" s="1"/>
  <c r="P18" i="2"/>
  <c r="O18" i="4"/>
  <c r="O17" i="4"/>
  <c r="O18" i="5"/>
  <c r="P15" i="5"/>
  <c r="P18" i="3"/>
  <c r="B18" i="1"/>
  <c r="C15" i="1"/>
  <c r="R15" i="2" l="1"/>
  <c r="R17" i="2" s="1"/>
  <c r="Q18" i="2"/>
  <c r="P18" i="4"/>
  <c r="P17" i="4"/>
  <c r="D15" i="1"/>
  <c r="D17" i="1" s="1"/>
  <c r="C17" i="1"/>
  <c r="P18" i="5"/>
  <c r="Q15" i="5"/>
  <c r="Q18" i="3"/>
  <c r="S15" i="2" l="1"/>
  <c r="S17" i="2" s="1"/>
  <c r="R18" i="2"/>
  <c r="Q18" i="4"/>
  <c r="Q17" i="4"/>
  <c r="R15" i="5"/>
  <c r="Q18" i="5"/>
  <c r="R18" i="3"/>
  <c r="T15" i="2" l="1"/>
  <c r="T17" i="2" s="1"/>
  <c r="S18" i="2"/>
  <c r="R18" i="4"/>
  <c r="R17" i="4"/>
  <c r="R18" i="5"/>
  <c r="S15" i="5"/>
  <c r="S18" i="3"/>
  <c r="T18" i="2" l="1"/>
  <c r="U15" i="2"/>
  <c r="U17" i="2" s="1"/>
  <c r="S18" i="4"/>
  <c r="S17" i="4"/>
  <c r="S18" i="5"/>
  <c r="T15" i="5"/>
  <c r="T17" i="4"/>
  <c r="E12" i="1"/>
  <c r="F15" i="1"/>
  <c r="E13" i="1" l="1"/>
  <c r="F13" i="1"/>
  <c r="U18" i="2"/>
  <c r="V15" i="2"/>
  <c r="V17" i="2" s="1"/>
  <c r="T18" i="4"/>
  <c r="U17" i="4"/>
  <c r="T18" i="5"/>
  <c r="U15" i="5"/>
  <c r="T18" i="3"/>
  <c r="U15" i="3"/>
  <c r="W15" i="2" l="1"/>
  <c r="W17" i="2" s="1"/>
  <c r="V18" i="2"/>
  <c r="U18" i="4"/>
  <c r="V17" i="4"/>
  <c r="U18" i="5"/>
  <c r="V15" i="5"/>
  <c r="V15" i="3"/>
  <c r="U18" i="3"/>
  <c r="H15" i="1"/>
  <c r="X15" i="2" l="1"/>
  <c r="X18" i="2" s="1"/>
  <c r="W18" i="2"/>
  <c r="W17" i="4"/>
  <c r="V18" i="4"/>
  <c r="W15" i="5"/>
  <c r="V18" i="5"/>
  <c r="W15" i="3"/>
  <c r="V18" i="3"/>
  <c r="I15" i="1"/>
  <c r="H18" i="1"/>
  <c r="X17" i="2" l="1"/>
  <c r="W18" i="4"/>
  <c r="X15" i="5"/>
  <c r="X18" i="5" s="1"/>
  <c r="W18" i="5"/>
  <c r="X15" i="3"/>
  <c r="X18" i="3" s="1"/>
  <c r="W18" i="3"/>
  <c r="J15" i="1"/>
  <c r="I18" i="1"/>
  <c r="X18" i="4" l="1"/>
  <c r="X17" i="4"/>
  <c r="K15" i="1"/>
  <c r="J18" i="1"/>
  <c r="L15" i="1" l="1"/>
  <c r="K18" i="1"/>
  <c r="M15" i="1" l="1"/>
  <c r="L18" i="1"/>
  <c r="N15" i="1" l="1"/>
  <c r="M18" i="1"/>
  <c r="O15" i="1" l="1"/>
  <c r="N18" i="1"/>
  <c r="P15" i="1" l="1"/>
  <c r="O18" i="1"/>
  <c r="Q15" i="1" l="1"/>
  <c r="P18" i="1"/>
  <c r="R15" i="1" l="1"/>
  <c r="Q18" i="1"/>
  <c r="S15" i="1" l="1"/>
  <c r="R18" i="1"/>
  <c r="T15" i="1" l="1"/>
  <c r="S18" i="1"/>
  <c r="T18" i="1" l="1"/>
  <c r="U15" i="1"/>
  <c r="V15" i="1" l="1"/>
  <c r="U18" i="1"/>
  <c r="W15" i="1" l="1"/>
  <c r="V18" i="1"/>
  <c r="X15" i="1" l="1"/>
  <c r="X18" i="1" s="1"/>
  <c r="W18" i="1"/>
</calcChain>
</file>

<file path=xl/comments1.xml><?xml version="1.0" encoding="utf-8"?>
<comments xmlns="http://schemas.openxmlformats.org/spreadsheetml/2006/main">
  <authors>
    <author>Luis Fernando</author>
    <author>Manuel Espinoza</author>
  </authors>
  <commentList>
    <comment ref="A3" authorId="0" shapeId="0">
      <text>
        <r>
          <rPr>
            <sz val="9"/>
            <color indexed="81"/>
            <rFont val="Tahoma"/>
            <family val="2"/>
          </rPr>
          <t xml:space="preserve">Se integrara para el próximo mes
</t>
        </r>
      </text>
    </comment>
    <comment ref="G5" authorId="1" shapeId="0">
      <text>
        <r>
          <rPr>
            <b/>
            <sz val="9"/>
            <color indexed="81"/>
            <rFont val="Tahoma"/>
            <family val="2"/>
          </rPr>
          <t>Manuel Espinoza:</t>
        </r>
        <r>
          <rPr>
            <sz val="9"/>
            <color indexed="81"/>
            <rFont val="Tahoma"/>
            <family val="2"/>
          </rPr>
          <t xml:space="preserve">
Recortar pronostico Fam 9001-9002-9003   2 dias inventario (13-14),  4 festivos (12-24-25-31) Fumigacion 2 (30-31)</t>
        </r>
      </text>
    </comment>
    <comment ref="H5" authorId="0" shapeId="0">
      <text>
        <r>
          <rPr>
            <b/>
            <sz val="9"/>
            <color indexed="81"/>
            <rFont val="Tahoma"/>
            <family val="2"/>
          </rPr>
          <t>Luis Fernando:</t>
        </r>
        <r>
          <rPr>
            <sz val="9"/>
            <color indexed="81"/>
            <rFont val="Tahoma"/>
            <family val="2"/>
          </rPr>
          <t xml:space="preserve">
Aumento de 300 kg, para el mes de Enero</t>
        </r>
      </text>
    </comment>
  </commentList>
</comments>
</file>

<file path=xl/comments10.xml><?xml version="1.0" encoding="utf-8"?>
<comments xmlns="http://schemas.openxmlformats.org/spreadsheetml/2006/main">
  <authors>
    <author>Luis Fernando</author>
  </authors>
  <commentList>
    <comment ref="A3" authorId="0" shapeId="0">
      <text>
        <r>
          <rPr>
            <sz val="9"/>
            <color indexed="81"/>
            <rFont val="Tahoma"/>
            <family val="2"/>
          </rPr>
          <t xml:space="preserve">Se integrara para el próximo mes
</t>
        </r>
      </text>
    </comment>
  </commentList>
</comments>
</file>

<file path=xl/comments11.xml><?xml version="1.0" encoding="utf-8"?>
<comments xmlns="http://schemas.openxmlformats.org/spreadsheetml/2006/main">
  <authors>
    <author>Luis Fernando</author>
  </authors>
  <commentList>
    <comment ref="A3" authorId="0" shapeId="0">
      <text>
        <r>
          <rPr>
            <sz val="9"/>
            <color indexed="81"/>
            <rFont val="Tahoma"/>
            <family val="2"/>
          </rPr>
          <t xml:space="preserve">Se integrara para el próximo mes
</t>
        </r>
      </text>
    </comment>
  </commentList>
</comments>
</file>

<file path=xl/comments12.xml><?xml version="1.0" encoding="utf-8"?>
<comments xmlns="http://schemas.openxmlformats.org/spreadsheetml/2006/main">
  <authors>
    <author>Manuel Espinoza</author>
  </authors>
  <commentList>
    <comment ref="I116" authorId="0" shapeId="0">
      <text>
        <r>
          <rPr>
            <b/>
            <sz val="9"/>
            <color indexed="81"/>
            <rFont val="Tahoma"/>
            <family val="2"/>
          </rPr>
          <t>Manuel Espinoza:</t>
        </r>
        <r>
          <rPr>
            <sz val="9"/>
            <color indexed="81"/>
            <rFont val="Tahoma"/>
            <family val="2"/>
          </rPr>
          <t xml:space="preserve">
se elimina   por  que no existe certeza de veta aun cuando  refeja un porcentaje
</t>
        </r>
      </text>
    </comment>
    <comment ref="H122" authorId="0" shapeId="0">
      <text>
        <r>
          <rPr>
            <b/>
            <sz val="9"/>
            <color indexed="81"/>
            <rFont val="Tahoma"/>
            <family val="2"/>
          </rPr>
          <t>Manuel Espinoza:</t>
        </r>
        <r>
          <rPr>
            <sz val="9"/>
            <color indexed="81"/>
            <rFont val="Tahoma"/>
            <family val="2"/>
          </rPr>
          <t xml:space="preserve">
se elimina   por  que no existe certeza de veta aun cuando  refeja un porcentaje
</t>
        </r>
      </text>
    </comment>
  </commentList>
</comments>
</file>

<file path=xl/comments2.xml><?xml version="1.0" encoding="utf-8"?>
<comments xmlns="http://schemas.openxmlformats.org/spreadsheetml/2006/main">
  <authors>
    <author>Luis Fernando</author>
  </authors>
  <commentList>
    <comment ref="A3" authorId="0" shapeId="0">
      <text>
        <r>
          <rPr>
            <sz val="9"/>
            <color indexed="81"/>
            <rFont val="Tahoma"/>
            <family val="2"/>
          </rPr>
          <t xml:space="preserve">Se integrara para el próximo mes
</t>
        </r>
      </text>
    </comment>
  </commentList>
</comments>
</file>

<file path=xl/comments3.xml><?xml version="1.0" encoding="utf-8"?>
<comments xmlns="http://schemas.openxmlformats.org/spreadsheetml/2006/main">
  <authors>
    <author>Luis Fernando</author>
  </authors>
  <commentList>
    <comment ref="A3" authorId="0" shapeId="0">
      <text>
        <r>
          <rPr>
            <sz val="9"/>
            <color indexed="81"/>
            <rFont val="Tahoma"/>
            <family val="2"/>
          </rPr>
          <t xml:space="preserve">Se integrara para el próximo mes
</t>
        </r>
      </text>
    </comment>
  </commentList>
</comments>
</file>

<file path=xl/comments4.xml><?xml version="1.0" encoding="utf-8"?>
<comments xmlns="http://schemas.openxmlformats.org/spreadsheetml/2006/main">
  <authors>
    <author>Luis Fernando</author>
  </authors>
  <commentList>
    <comment ref="A3" authorId="0" shapeId="0">
      <text>
        <r>
          <rPr>
            <sz val="9"/>
            <color indexed="81"/>
            <rFont val="Tahoma"/>
            <family val="2"/>
          </rPr>
          <t xml:space="preserve">Se integrara para el próximo mes
</t>
        </r>
      </text>
    </comment>
  </commentList>
</comments>
</file>

<file path=xl/comments5.xml><?xml version="1.0" encoding="utf-8"?>
<comments xmlns="http://schemas.openxmlformats.org/spreadsheetml/2006/main">
  <authors>
    <author>Luis Fernando</author>
  </authors>
  <commentList>
    <comment ref="A3" authorId="0" shapeId="0">
      <text>
        <r>
          <rPr>
            <sz val="9"/>
            <color indexed="81"/>
            <rFont val="Tahoma"/>
            <family val="2"/>
          </rPr>
          <t xml:space="preserve">Se integrara para el próximo mes
</t>
        </r>
      </text>
    </comment>
  </commentList>
</comments>
</file>

<file path=xl/comments6.xml><?xml version="1.0" encoding="utf-8"?>
<comments xmlns="http://schemas.openxmlformats.org/spreadsheetml/2006/main">
  <authors>
    <author>Luis Fernando</author>
  </authors>
  <commentList>
    <comment ref="A3" authorId="0" shapeId="0">
      <text>
        <r>
          <rPr>
            <sz val="9"/>
            <color indexed="81"/>
            <rFont val="Tahoma"/>
            <family val="2"/>
          </rPr>
          <t xml:space="preserve">Se integrara para el próximo mes
</t>
        </r>
      </text>
    </comment>
  </commentList>
</comments>
</file>

<file path=xl/comments7.xml><?xml version="1.0" encoding="utf-8"?>
<comments xmlns="http://schemas.openxmlformats.org/spreadsheetml/2006/main">
  <authors>
    <author>Luis Fernando</author>
  </authors>
  <commentList>
    <comment ref="A3" authorId="0" shapeId="0">
      <text>
        <r>
          <rPr>
            <sz val="9"/>
            <color indexed="81"/>
            <rFont val="Tahoma"/>
            <family val="2"/>
          </rPr>
          <t xml:space="preserve">Se integrara para el próximo mes
</t>
        </r>
      </text>
    </comment>
  </commentList>
</comments>
</file>

<file path=xl/comments8.xml><?xml version="1.0" encoding="utf-8"?>
<comments xmlns="http://schemas.openxmlformats.org/spreadsheetml/2006/main">
  <authors>
    <author>Luis Fernando</author>
  </authors>
  <commentList>
    <comment ref="A3" authorId="0" shapeId="0">
      <text>
        <r>
          <rPr>
            <sz val="9"/>
            <color indexed="81"/>
            <rFont val="Tahoma"/>
            <family val="2"/>
          </rPr>
          <t xml:space="preserve">Se integrara para el próximo mes
</t>
        </r>
      </text>
    </comment>
  </commentList>
</comments>
</file>

<file path=xl/comments9.xml><?xml version="1.0" encoding="utf-8"?>
<comments xmlns="http://schemas.openxmlformats.org/spreadsheetml/2006/main">
  <authors>
    <author>Luis Fernando</author>
  </authors>
  <commentList>
    <comment ref="A3" authorId="0" shapeId="0">
      <text>
        <r>
          <rPr>
            <sz val="9"/>
            <color indexed="81"/>
            <rFont val="Tahoma"/>
            <family val="2"/>
          </rPr>
          <t xml:space="preserve">Se integrara para el próximo mes
</t>
        </r>
      </text>
    </comment>
  </commentList>
</comments>
</file>

<file path=xl/sharedStrings.xml><?xml version="1.0" encoding="utf-8"?>
<sst xmlns="http://schemas.openxmlformats.org/spreadsheetml/2006/main" count="501" uniqueCount="223">
  <si>
    <t>PRONOSTICO</t>
  </si>
  <si>
    <t>VENTAS ACTUALES</t>
  </si>
  <si>
    <t>DIFERENCIA</t>
  </si>
  <si>
    <t>DIFERENCIA ACOMULADA</t>
  </si>
  <si>
    <t>PLAN DE PRODUCCION</t>
  </si>
  <si>
    <t>PRODUCCION ACTUAL</t>
  </si>
  <si>
    <t>PLAN DE INVENTARIO</t>
  </si>
  <si>
    <t>INVENTARIO ACTUAL</t>
  </si>
  <si>
    <t>DIAS DE INVENTARIO</t>
  </si>
  <si>
    <t xml:space="preserve">NIVEL DE SERVICIO </t>
  </si>
  <si>
    <t>PLAN DE SUMINISTROS
FAMILIA HARINA   BLANCA PAQUETERIA</t>
  </si>
  <si>
    <t xml:space="preserve">PLAN DE SUMINISTROS
FAMILIA  BLANCA BTOS </t>
  </si>
  <si>
    <t xml:space="preserve">PLAN DE SUMINISTROS
FAMILIA HOT CAKE </t>
  </si>
  <si>
    <t xml:space="preserve">PLAN DE SUMINISTROS
FAMILIA PREMEZCLAS </t>
  </si>
  <si>
    <t>NOTAS:</t>
  </si>
  <si>
    <t xml:space="preserve">En esta familia:  Se incluyen productos  con caracterisitcas de  venta  por:  </t>
  </si>
  <si>
    <t>CON LO QUE RESPECTA A ESTA FAMILIA, SE TENDRA QUE IR AJUSTANDO LA PROYECCION DE FORMA BIMESTRAL,  POR LO QUE  EL PRONOSTICO  NO DEBE SER TOMADO  PARA LA EXPLOSION DE MATERIALES  POR MAS DE TRES MESES</t>
  </si>
  <si>
    <t>PLAN DE SUMINISTROS
SUBPRODUCTOS</t>
  </si>
  <si>
    <t xml:space="preserve">PLAN DE SUMINISTROS
NO HARINAS </t>
  </si>
  <si>
    <t>25% Mejorante Rendimix</t>
  </si>
  <si>
    <t xml:space="preserve">PLAN DE SUMINISTROS
FAMILIA  ATOLES </t>
  </si>
  <si>
    <t xml:space="preserve">PROYECCION DE VENTAS AGOSTO 2016-ENERO 2018 </t>
  </si>
  <si>
    <t>FAMILIA PLAN</t>
  </si>
  <si>
    <t>Codigo</t>
  </si>
  <si>
    <t>Producto</t>
  </si>
  <si>
    <t>% participacion 2016</t>
  </si>
  <si>
    <t>INVENTARIO DE SEGURIDAD</t>
  </si>
  <si>
    <t>HARINAS PREPARADAS HCS</t>
  </si>
  <si>
    <t xml:space="preserve"> HOT CAKES CON ENERGIA 10/1K  </t>
  </si>
  <si>
    <t xml:space="preserve">HC MENU SOLUTIONS 4.5Kg       </t>
  </si>
  <si>
    <t xml:space="preserve">HC TRAD EXP TRES EST 12/500g  </t>
  </si>
  <si>
    <t xml:space="preserve">HC TRAD TRES EST 20 Kg        </t>
  </si>
  <si>
    <t xml:space="preserve">HOT CAKE AURRERA 10 / 900 G   </t>
  </si>
  <si>
    <t xml:space="preserve">HOT CAKE GREAT VALUE 10/1Kg   </t>
  </si>
  <si>
    <t xml:space="preserve">HOT CAKES INTEG TRES ES 10/1K </t>
  </si>
  <si>
    <t xml:space="preserve">HOT CAKES INTEGRAL 10/900 G   </t>
  </si>
  <si>
    <t xml:space="preserve">HOT CAKES SUPERL TRES E 10/1K </t>
  </si>
  <si>
    <t>HOT CAKES TRAD TRES ES 12/350g</t>
  </si>
  <si>
    <t>HOT CAKES TRAD TRES ES 12/500g</t>
  </si>
  <si>
    <t>HOT CAKES TRAD TRES ES 20/500g</t>
  </si>
  <si>
    <t xml:space="preserve">HOT CAKES TRAD. TRES 10/900 G </t>
  </si>
  <si>
    <t>HOT CAKES TRAD. TRES E 10/1 Kg</t>
  </si>
  <si>
    <t>HOT CAKES TRAD. TRES E 16/800g</t>
  </si>
  <si>
    <t xml:space="preserve">HOT CAKES TRAD.3 EST 20/150g  </t>
  </si>
  <si>
    <t xml:space="preserve">TOTAL FAMILIA  </t>
  </si>
  <si>
    <t>HARINAS PREPARADAS NO HCS</t>
  </si>
  <si>
    <t>CREPAS TRES ESTRELLAS 12/150 G</t>
  </si>
  <si>
    <t>CREPAS TRES ESTRELLAS 12/300 G</t>
  </si>
  <si>
    <t>PASTEL SOR VAIN TRES E 12/500g</t>
  </si>
  <si>
    <t>PASTEL SOR CHOC TRES E 12/500g</t>
  </si>
  <si>
    <t>PASTEL SOR NAPO TRES E 12/500g</t>
  </si>
  <si>
    <t xml:space="preserve">PASTEL SOR 3 LECHES 12/500g   </t>
  </si>
  <si>
    <t>PASTEL TRES EST. CHOCO. AMARGO</t>
  </si>
  <si>
    <t xml:space="preserve">PASTEL TRES EST. CHOCO. DULCE </t>
  </si>
  <si>
    <t xml:space="preserve">PASTEL CHOC TRES EST 12/500g  </t>
  </si>
  <si>
    <t xml:space="preserve">PASTEL VAIN. TRES EST 12/500g </t>
  </si>
  <si>
    <t xml:space="preserve">PASTEL CHOCO AURRERA 12/500g  </t>
  </si>
  <si>
    <t xml:space="preserve">PASTEL VAIN AURRERA 12/500g   </t>
  </si>
  <si>
    <t xml:space="preserve">PANQUECITO CHOCOLATE 12/400 G </t>
  </si>
  <si>
    <t xml:space="preserve">PANQUECITO VAINILLA 12/400 G  </t>
  </si>
  <si>
    <t>CHURROS FLOUR TRES EST 12/500g</t>
  </si>
  <si>
    <t xml:space="preserve"> BUÑUELOS TRES EST 12/500g    </t>
  </si>
  <si>
    <t>CHURROS EXPORTACION 3E 12/500g</t>
  </si>
  <si>
    <t xml:space="preserve">BUÑUELOS EXPORTAC. 3E 12/500g </t>
  </si>
  <si>
    <t xml:space="preserve">TOTAL FAMILIA   </t>
  </si>
  <si>
    <t>HARINAS PREPARADAS PMZ / MAQUILAS</t>
  </si>
  <si>
    <t xml:space="preserve">PREMEZCLA BIZCOCHO 3E 20Kg    </t>
  </si>
  <si>
    <t xml:space="preserve">PREMEZCLA PAN DANES 3E 20Kg   </t>
  </si>
  <si>
    <t xml:space="preserve">PREMEZCLA BOLLOS 3E DE 20Kg   </t>
  </si>
  <si>
    <t>PREMEZCLA PAN CAJA BCO 3E 20Kg</t>
  </si>
  <si>
    <t xml:space="preserve">PREM PAS ESP VAINILLA 3E 20KG </t>
  </si>
  <si>
    <t>PREM PAS ESP CHOCOLATE 3E 20KG</t>
  </si>
  <si>
    <t xml:space="preserve">PREM MUFFIN VAINILLA 3E 2O KG </t>
  </si>
  <si>
    <t>PREM MUFFIN CHOCOLATE 3E 2O KG</t>
  </si>
  <si>
    <t xml:space="preserve">PREM DONA LEVADURA 3E 20KG    </t>
  </si>
  <si>
    <t>PREM CREAM CAKE CHOCOLAT 20 KG</t>
  </si>
  <si>
    <t>PREM CREAM CAKE VAINILLA 20 KG</t>
  </si>
  <si>
    <t>PREMEZCLA PAN D MUERTO 3E 20Kg</t>
  </si>
  <si>
    <t xml:space="preserve">PREMEZCLA ROSCA REYES 3E 20Kg </t>
  </si>
  <si>
    <t>MAQUILA</t>
  </si>
  <si>
    <t xml:space="preserve">PREMEZCLA PIZZA CIAO 20Kg     </t>
  </si>
  <si>
    <t xml:space="preserve">PREM CHEESE PIZZA             </t>
  </si>
  <si>
    <t>CREAM CAKE CHOCO FLORIDA 20 KG</t>
  </si>
  <si>
    <t xml:space="preserve">CREAM CAKE CHOCO FLORIDA 5 KG </t>
  </si>
  <si>
    <t>CREAM CAKE VAINI FLORIDA 20 KG</t>
  </si>
  <si>
    <t xml:space="preserve">CREAM CAKE VAINI FLORIDA 5 KG </t>
  </si>
  <si>
    <t xml:space="preserve">DONA LEVADURA FLORIDA 20 KG   </t>
  </si>
  <si>
    <t xml:space="preserve">DONA LEVADURA FLORIDA 5 KG    </t>
  </si>
  <si>
    <t xml:space="preserve">PREM PAN MUERTO FLORIDA 20 KG </t>
  </si>
  <si>
    <t xml:space="preserve">PREM PAN MUERTO FLORIDA 5 KG  </t>
  </si>
  <si>
    <t>PREM ROSCA REYES FLORIDA 20 KG</t>
  </si>
  <si>
    <t xml:space="preserve">PREM ROSCA REYES FLORIDA 5 KG </t>
  </si>
  <si>
    <t>CREAM PAN CLASS CHOCO 20 KG AD</t>
  </si>
  <si>
    <t>CREAM PAN CLASS VAINI 20 KG AD</t>
  </si>
  <si>
    <t xml:space="preserve">DONA LEV CLASS 20 KG AD       </t>
  </si>
  <si>
    <t xml:space="preserve">PREM PAS ESPONJA VAI  20 KG CLASS </t>
  </si>
  <si>
    <t xml:space="preserve">PAS SUGAR FREE VAINI 5 KG AD  </t>
  </si>
  <si>
    <t xml:space="preserve">PAS SUGAR FREE VAINI 50 LB AD </t>
  </si>
  <si>
    <t xml:space="preserve">PASTEL RED VELVET 5 KG AD     </t>
  </si>
  <si>
    <t xml:space="preserve">PASTEL RED VELVET 50 LB AD    </t>
  </si>
  <si>
    <t xml:space="preserve">PREM DONA LEVADURA 5 KG AME D </t>
  </si>
  <si>
    <t>PREM DONA LEVADURA 50 LB AME D</t>
  </si>
  <si>
    <t xml:space="preserve">PREM PAS CREAM CHOCO 5 KG AD  </t>
  </si>
  <si>
    <t xml:space="preserve">PREM PAS CREAM CHOCO 50 LB AD </t>
  </si>
  <si>
    <t xml:space="preserve">PREM PAS CREAM VAINI 5 KG AD  </t>
  </si>
  <si>
    <t xml:space="preserve">PREM PAS CREAM VAINI 50 LB AD </t>
  </si>
  <si>
    <t xml:space="preserve">PREM PAS ESPONJA VAI 5 KG AD  </t>
  </si>
  <si>
    <t xml:space="preserve">PREM PAS ESPONJA VAI 50 LB AD </t>
  </si>
  <si>
    <t xml:space="preserve">PREM PAS XTRA HUM CHO 5 KG AD </t>
  </si>
  <si>
    <t>PREM PAS XTRA HUM CHO 50 LB AD</t>
  </si>
  <si>
    <t xml:space="preserve">PREM PAS XTRA HUM VAI 5 KG AD </t>
  </si>
  <si>
    <t>PREM PAS XTRA HUM VAI 50 LB AD</t>
  </si>
  <si>
    <t xml:space="preserve">PREM PAS ZANAHORIA 5 KG       </t>
  </si>
  <si>
    <t xml:space="preserve">PREM PAS ZANAHORIA 50 LB      </t>
  </si>
  <si>
    <t>HARINAS BLANCAS PAQ.</t>
  </si>
  <si>
    <t xml:space="preserve"> HARINA 10/1 Kg San Antonio   </t>
  </si>
  <si>
    <t xml:space="preserve">FOUR PACK SN ANTONIO PALLET   </t>
  </si>
  <si>
    <t xml:space="preserve">H.TRIGO MONTECRISTO 10/1      </t>
  </si>
  <si>
    <t xml:space="preserve">HAR TRIGO INTEG TRES ES 10/1K </t>
  </si>
  <si>
    <t xml:space="preserve">HARINA EXTRAFINAMODERNA 10/1K </t>
  </si>
  <si>
    <t xml:space="preserve">HARINA PIRINEOS 1 Kg          </t>
  </si>
  <si>
    <t xml:space="preserve">HNA MODERNA 10/1 KG  FARDO    </t>
  </si>
  <si>
    <t xml:space="preserve">HNA MONTECRISTO 10/1 KG FARDO </t>
  </si>
  <si>
    <t>HNA S ANTONIO INT 10/1 KG FARD</t>
  </si>
  <si>
    <t>HNA SAN ANTONIO 10/1 KG  FARDO</t>
  </si>
  <si>
    <t>HNA TRES ESTR INT 10/1 KG FARD</t>
  </si>
  <si>
    <t xml:space="preserve">HNA PIRINEOS 10/1 KG FARDO    </t>
  </si>
  <si>
    <t>TOTAL FAMILIA</t>
  </si>
  <si>
    <t>HARINAS BLANCAS BTO</t>
  </si>
  <si>
    <t xml:space="preserve">HARINA RANCHERITA PANIF 10Kg  </t>
  </si>
  <si>
    <t xml:space="preserve">HARINA CHURCHS 22 Kg          </t>
  </si>
  <si>
    <t xml:space="preserve">COSTAL DE HARINA DE 10 KG.    </t>
  </si>
  <si>
    <t>HARINA EXTRAFINA PIRINEOS 10Kg</t>
  </si>
  <si>
    <t>HARINA ESTRELLA DEL BAJIO 44Kg</t>
  </si>
  <si>
    <t xml:space="preserve">HNA EST DEL BAJIO FUERTE 44Kg </t>
  </si>
  <si>
    <t>HNA EST BAJIO EXTRAFUERTE 44Kg</t>
  </si>
  <si>
    <t xml:space="preserve">HNA EST BAJIO INTEGRAL 44Kg   </t>
  </si>
  <si>
    <t xml:space="preserve">HNA RANCHERITA PASTELERA 44Kg </t>
  </si>
  <si>
    <t>HNA RANCHERITA PANIFICABL 44Kg</t>
  </si>
  <si>
    <t xml:space="preserve">HNA RANCHERITA TORTILLA 44Kg  </t>
  </si>
  <si>
    <t xml:space="preserve">HNA EXTRAFINA PIRINEOS 44Kg   </t>
  </si>
  <si>
    <t xml:space="preserve">HARINA RENDIDORA 44Kg         </t>
  </si>
  <si>
    <t xml:space="preserve">HARINA TRIGARINA + PROT 44Kg  </t>
  </si>
  <si>
    <t xml:space="preserve">HARINA ESTRELLA DEL BAJIO GDL </t>
  </si>
  <si>
    <t xml:space="preserve">HARINA RANCHERITA GDL 44 KG   </t>
  </si>
  <si>
    <t xml:space="preserve">HARINA RENDIDORA GDL 44 KG    </t>
  </si>
  <si>
    <t>TOTAL FAMILIA   HARINA  BLANCA BTOS</t>
  </si>
  <si>
    <t>INDUSTRIALES</t>
  </si>
  <si>
    <t xml:space="preserve">ACEMITE 25 KG                 </t>
  </si>
  <si>
    <t xml:space="preserve">ACEMITE DE TRIGO 40 Kg        </t>
  </si>
  <si>
    <t xml:space="preserve">GERMEN 25Kg                   </t>
  </si>
  <si>
    <t xml:space="preserve">HARINA CURINDA FERRERO 20 KG  </t>
  </si>
  <si>
    <t>HARINA DETERSOL INTEGRAL 44 Kg</t>
  </si>
  <si>
    <t xml:space="preserve">HARINA INTEGRAL 7525 44 Kg    </t>
  </si>
  <si>
    <t xml:space="preserve">HARINA INTEGRAL GRAN SACO GF  </t>
  </si>
  <si>
    <t xml:space="preserve">HARINA MOMOSA 44Kg            </t>
  </si>
  <si>
    <t xml:space="preserve">HARINA SUAVE FILIALES 44 Kg   </t>
  </si>
  <si>
    <t xml:space="preserve">HARINA SUAVE FILIALES GRANEL  </t>
  </si>
  <si>
    <t xml:space="preserve">HARINA SUAVE GALLETAS GRANEL  </t>
  </si>
  <si>
    <t xml:space="preserve">HNA SUAVE FILIALES GRANEL     </t>
  </si>
  <si>
    <t xml:space="preserve">HNA SUAVE NES GBR  44 KG      </t>
  </si>
  <si>
    <t xml:space="preserve">HNA SUAVE PANADERAS GRANEL    </t>
  </si>
  <si>
    <t xml:space="preserve">HNA SUAVE PELLETS GRANEL      </t>
  </si>
  <si>
    <t xml:space="preserve">HNA TIPO 1 BIMBO 44 KG        </t>
  </si>
  <si>
    <t xml:space="preserve">HNA TIPO 1 BIMBO GRANEL       </t>
  </si>
  <si>
    <t xml:space="preserve">SALV FINO SANITIZADO PIR 30Kg </t>
  </si>
  <si>
    <t xml:space="preserve">SALVADILLO 25 KG              </t>
  </si>
  <si>
    <t xml:space="preserve">SALVADILLO PIRINEOS GS (TON)  </t>
  </si>
  <si>
    <t>SALVADILLO T SUAVE 9713 NALMEX</t>
  </si>
  <si>
    <t xml:space="preserve">SALVADO FINO SANIT PIR 25 KG  </t>
  </si>
  <si>
    <t xml:space="preserve">SALVADO KELLOGGS 20 KG P1     </t>
  </si>
  <si>
    <t xml:space="preserve">SALVADO KELLOGGS 20 KG P2     </t>
  </si>
  <si>
    <t xml:space="preserve">SALVADO SANITIZADO 20 KG      </t>
  </si>
  <si>
    <t xml:space="preserve">SALVADO GRANEL GA             </t>
  </si>
  <si>
    <t>TOTAL FAMILIA   INDUSTRIALES</t>
  </si>
  <si>
    <t>SUB-PRODUCTOS</t>
  </si>
  <si>
    <t xml:space="preserve">ACEMITE GRANEL                </t>
  </si>
  <si>
    <t>DESPERDICIO DE LIMPIA DE TRIGO</t>
  </si>
  <si>
    <t xml:space="preserve">SALVADO GRANEL                </t>
  </si>
  <si>
    <t>TOTAL FAMILIA SUB-PRODUCTOS</t>
  </si>
  <si>
    <t>PRODUCTOS NO HARINA</t>
  </si>
  <si>
    <t xml:space="preserve">BASE ENVA HC TRAD 10.545 KG   </t>
  </si>
  <si>
    <t xml:space="preserve">BASE ENVA HC TRAD 15.8175 KG  </t>
  </si>
  <si>
    <t>MEJ. RENDIMIX ESTANDAR 20/440G</t>
  </si>
  <si>
    <t xml:space="preserve">MEJORANTE RENDIMIX 20 kg      </t>
  </si>
  <si>
    <t xml:space="preserve">MEJORANTE RENDIMIX 440G       </t>
  </si>
  <si>
    <t xml:space="preserve">MEJORANTE RENDIMIX PLUS 20 kg </t>
  </si>
  <si>
    <t>MEJORANTE RENDIMIX PLUS 20/440</t>
  </si>
  <si>
    <t>TOTAL PRODUCTO  NO HARINA</t>
  </si>
  <si>
    <t xml:space="preserve">OTROS  </t>
  </si>
  <si>
    <t>MTO (MAKE TO ORDER)</t>
  </si>
  <si>
    <t xml:space="preserve">ATOLE CAJETA 24/50 g          </t>
  </si>
  <si>
    <t>ATOLE CHOCOLAT EXP 3E 2/24/50g</t>
  </si>
  <si>
    <t xml:space="preserve">ATOLE CHOCOLATE 24/50 g       </t>
  </si>
  <si>
    <t xml:space="preserve">ATOLE FRESA 24/50 g           </t>
  </si>
  <si>
    <t xml:space="preserve">ATOLE FRESA EXP 3E 2/24/50g   </t>
  </si>
  <si>
    <t xml:space="preserve">ATOLE NUEZ 24/50 g            </t>
  </si>
  <si>
    <t xml:space="preserve">ATOLE VAINILLA 24/50 g        </t>
  </si>
  <si>
    <t>ATOLE VAINILLA EXP 3E 2/24/50g</t>
  </si>
  <si>
    <t>1.- Periodo  estacional  debido a la naturaleza  de los mismos.(Roscas de Reyes, Pan de Muerto)</t>
  </si>
  <si>
    <t>2.- Nuevos desarrollos.</t>
  </si>
  <si>
    <r>
      <t>3.- Situaciones comerciales  especiales (Formulaciones,negociaciones, etc) "</t>
    </r>
    <r>
      <rPr>
        <sz val="10"/>
        <color rgb="FFFF0000"/>
        <rFont val="Arial"/>
        <family val="2"/>
      </rPr>
      <t>American Donuts"</t>
    </r>
  </si>
  <si>
    <t xml:space="preserve">4.- Incosistencias en los periodos dentro  de los cuales los clientes generan sus pedidos (Atoles) </t>
  </si>
  <si>
    <t>Mes</t>
  </si>
  <si>
    <t>FAMILIA</t>
  </si>
  <si>
    <t>Nombre del  Producto</t>
  </si>
  <si>
    <t>Masa</t>
  </si>
  <si>
    <t>% Participación</t>
  </si>
  <si>
    <t>Factor Leo</t>
  </si>
  <si>
    <t>Proyección</t>
  </si>
  <si>
    <t>Ventas</t>
  </si>
  <si>
    <t>REVISAR</t>
  </si>
  <si>
    <t>Total</t>
  </si>
  <si>
    <t>PRONOSTICO RESTRICCIONES</t>
  </si>
  <si>
    <t>PRONOSTICO CLIENTE</t>
  </si>
  <si>
    <t xml:space="preserve">4. El 0.5 días de Inventario registrados a partir de Octubre 2016 corresponde exclusivamente para GV 1 kg. </t>
  </si>
  <si>
    <t>PLAN DE SUMINISTROS INDUSTRIALES - HNA</t>
  </si>
  <si>
    <r>
      <rPr>
        <b/>
        <sz val="11"/>
        <color theme="0"/>
        <rFont val="Arial"/>
        <family val="2"/>
      </rPr>
      <t>1.</t>
    </r>
    <r>
      <rPr>
        <sz val="11"/>
        <color theme="0"/>
        <rFont val="Arial"/>
        <family val="2"/>
      </rPr>
      <t xml:space="preserve"> Alto nivel de Demanda PT (sobrepasa el suministro).</t>
    </r>
  </si>
  <si>
    <r>
      <rPr>
        <b/>
        <sz val="11"/>
        <color theme="0"/>
        <rFont val="Arial"/>
        <family val="2"/>
      </rPr>
      <t>2.</t>
    </r>
    <r>
      <rPr>
        <sz val="11"/>
        <color theme="0"/>
        <rFont val="Arial"/>
        <family val="2"/>
      </rPr>
      <t xml:space="preserve"> Fabricacion de HC integrales, se retraso por falta de suministro de Nuez Molida.</t>
    </r>
  </si>
  <si>
    <r>
      <rPr>
        <b/>
        <sz val="11"/>
        <color theme="0"/>
        <rFont val="Arial"/>
        <family val="2"/>
      </rPr>
      <t>3.</t>
    </r>
    <r>
      <rPr>
        <sz val="11"/>
        <color theme="0"/>
        <rFont val="Arial"/>
        <family val="2"/>
      </rPr>
      <t xml:space="preserve"> Suministro de Harina es menor que la demanda (BIMBO).</t>
    </r>
  </si>
  <si>
    <t xml:space="preserve">** Días de iventario para el Salvadillo 9713 </t>
  </si>
  <si>
    <t>Dias de inventario para **RENDIMIX ESTANDAR</t>
  </si>
  <si>
    <t xml:space="preserve">PLAN DE SUMINISTROS
HARINAS PREPARADAS NO HCS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</si>
</sst>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_-* #,##0.0_-;\-* #,##0.0_-;_-* &quot;-&quot;??_-;_-@_-"/>
    <numFmt numFmtId="165" formatCode="_-* #,##0_-;\-* #,##0_-;_-* &quot;-&quot;??_-;_-@_-"/>
    <numFmt numFmtId="166" formatCode="0.0%"/>
  </numFmts>
  <fonts count="38" x14ac:knownFonts="1">
    <font>
      <sz val="11"/>
      <color theme="1"/>
      <name val="Arial"/>
      <family val="2"/>
    </font>
    <font>
      <sz val="11"/>
      <color theme="1"/>
      <name val="Calibri"/>
      <family val="2"/>
      <scheme val="minor"/>
    </font>
    <font>
      <sz val="11"/>
      <color theme="1"/>
      <name val="Calibri"/>
      <family val="2"/>
      <scheme val="minor"/>
    </font>
    <font>
      <sz val="11"/>
      <color theme="1"/>
      <name val="Arial"/>
      <family val="2"/>
    </font>
    <font>
      <b/>
      <sz val="11"/>
      <color theme="1"/>
      <name val="Arial"/>
      <family val="2"/>
    </font>
    <font>
      <b/>
      <sz val="10"/>
      <color theme="1"/>
      <name val="Arial"/>
      <family val="2"/>
    </font>
    <font>
      <sz val="10"/>
      <color theme="1"/>
      <name val="Arial"/>
      <family val="2"/>
    </font>
    <font>
      <sz val="10"/>
      <color rgb="FFFF000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0"/>
      <name val="Arial"/>
      <family val="2"/>
    </font>
    <font>
      <b/>
      <sz val="8"/>
      <color rgb="FFFF0000"/>
      <name val="Arial"/>
      <family val="2"/>
    </font>
    <font>
      <b/>
      <i/>
      <sz val="10"/>
      <color theme="1"/>
      <name val="Arial"/>
      <family val="2"/>
    </font>
    <font>
      <b/>
      <sz val="10"/>
      <color rgb="FFFF0000"/>
      <name val="Arial"/>
      <family val="2"/>
    </font>
    <font>
      <sz val="10"/>
      <color theme="1"/>
      <name val="Calibri"/>
      <family val="2"/>
    </font>
    <font>
      <sz val="11"/>
      <color theme="1"/>
      <name val="Calibri"/>
      <family val="2"/>
    </font>
    <font>
      <b/>
      <sz val="9"/>
      <color theme="1"/>
      <name val="Arial"/>
      <family val="2"/>
    </font>
    <font>
      <sz val="9"/>
      <color theme="1"/>
      <name val="Arial"/>
      <family val="2"/>
    </font>
    <font>
      <sz val="9"/>
      <color rgb="FFFF0000"/>
      <name val="Arial"/>
      <family val="2"/>
    </font>
    <font>
      <sz val="11"/>
      <color rgb="FFFF0000"/>
      <name val="Arial"/>
      <family val="2"/>
    </font>
    <font>
      <b/>
      <sz val="9"/>
      <color indexed="81"/>
      <name val="Tahoma"/>
      <family val="2"/>
    </font>
    <font>
      <sz val="9"/>
      <color indexed="81"/>
      <name val="Tahoma"/>
      <family val="2"/>
    </font>
    <font>
      <sz val="11"/>
      <color theme="1"/>
      <name val="Arial"/>
      <family val="2"/>
    </font>
    <font>
      <sz val="11"/>
      <color theme="0"/>
      <name val="Arial"/>
      <family val="2"/>
    </font>
  </fonts>
  <fills count="47">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8"/>
        <bgColor indexed="64"/>
      </patternFill>
    </fill>
    <fill>
      <patternFill patternType="solid">
        <fgColor theme="8" tint="0.79998168889431442"/>
        <bgColor indexed="64"/>
      </patternFill>
    </fill>
    <fill>
      <patternFill patternType="solid">
        <fgColor theme="3" tint="-0.249977111117893"/>
        <bgColor indexed="64"/>
      </patternFill>
    </fill>
    <fill>
      <patternFill patternType="solid">
        <fgColor rgb="FF00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C4D79B"/>
        <bgColor indexed="64"/>
      </patternFill>
    </fill>
    <fill>
      <patternFill patternType="solid">
        <fgColor rgb="FF00B0F0"/>
        <bgColor indexed="64"/>
      </patternFill>
    </fill>
    <fill>
      <patternFill patternType="solid">
        <fgColor rgb="FFFCD5B4"/>
        <bgColor indexed="64"/>
      </patternFill>
    </fill>
    <fill>
      <patternFill patternType="solid">
        <fgColor rgb="FFDA9694"/>
        <bgColor indexed="64"/>
      </patternFill>
    </fill>
    <fill>
      <patternFill patternType="solid">
        <fgColor rgb="FFFFC000"/>
        <bgColor indexed="64"/>
      </patternFill>
    </fill>
    <fill>
      <patternFill patternType="solid">
        <fgColor rgb="FF00B050"/>
        <bgColor indexed="64"/>
      </patternFill>
    </fill>
    <fill>
      <patternFill patternType="solid">
        <fgColor rgb="FFFABF8F"/>
        <bgColor indexed="64"/>
      </patternFill>
    </fill>
  </fills>
  <borders count="19">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right/>
      <top style="thin">
        <color indexed="64"/>
      </top>
      <bottom/>
      <diagonal/>
    </border>
    <border>
      <left/>
      <right/>
      <top/>
      <bottom style="thin">
        <color theme="4" tint="0.39997558519241921"/>
      </bottom>
      <diagonal/>
    </border>
  </borders>
  <cellStyleXfs count="85">
    <xf numFmtId="0" fontId="0" fillId="0" borderId="0"/>
    <xf numFmtId="43" fontId="3" fillId="0" borderId="0" applyFont="0" applyFill="0" applyBorder="0" applyAlignment="0" applyProtection="0"/>
    <xf numFmtId="0" fontId="8" fillId="0" borderId="0" applyNumberFormat="0" applyFill="0" applyBorder="0" applyAlignment="0" applyProtection="0"/>
    <xf numFmtId="0" fontId="9" fillId="0" borderId="7" applyNumberFormat="0" applyFill="0" applyAlignment="0" applyProtection="0"/>
    <xf numFmtId="0" fontId="10" fillId="0" borderId="8" applyNumberFormat="0" applyFill="0" applyAlignment="0" applyProtection="0"/>
    <xf numFmtId="0" fontId="11" fillId="0" borderId="9" applyNumberFormat="0" applyFill="0" applyAlignment="0" applyProtection="0"/>
    <xf numFmtId="0" fontId="11" fillId="0" borderId="0" applyNumberFormat="0" applyFill="0" applyBorder="0" applyAlignment="0" applyProtection="0"/>
    <xf numFmtId="0" fontId="12" fillId="8" borderId="0" applyNumberFormat="0" applyBorder="0" applyAlignment="0" applyProtection="0"/>
    <xf numFmtId="0" fontId="13" fillId="9" borderId="0" applyNumberFormat="0" applyBorder="0" applyAlignment="0" applyProtection="0"/>
    <xf numFmtId="0" fontId="14" fillId="10" borderId="0" applyNumberFormat="0" applyBorder="0" applyAlignment="0" applyProtection="0"/>
    <xf numFmtId="0" fontId="15" fillId="11" borderId="10" applyNumberFormat="0" applyAlignment="0" applyProtection="0"/>
    <xf numFmtId="0" fontId="16" fillId="12" borderId="11" applyNumberFormat="0" applyAlignment="0" applyProtection="0"/>
    <xf numFmtId="0" fontId="17" fillId="12" borderId="10" applyNumberFormat="0" applyAlignment="0" applyProtection="0"/>
    <xf numFmtId="0" fontId="18" fillId="0" borderId="12" applyNumberFormat="0" applyFill="0" applyAlignment="0" applyProtection="0"/>
    <xf numFmtId="0" fontId="19" fillId="13" borderId="13" applyNumberFormat="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2" fillId="0" borderId="15" applyNumberFormat="0" applyFill="0" applyAlignment="0" applyProtection="0"/>
    <xf numFmtId="0" fontId="23"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3" fillId="26" borderId="0" applyNumberFormat="0" applyBorder="0" applyAlignment="0" applyProtection="0"/>
    <xf numFmtId="0" fontId="23"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3" fillId="30" borderId="0" applyNumberFormat="0" applyBorder="0" applyAlignment="0" applyProtection="0"/>
    <xf numFmtId="0" fontId="23"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3" fillId="34" borderId="0" applyNumberFormat="0" applyBorder="0" applyAlignment="0" applyProtection="0"/>
    <xf numFmtId="0" fontId="23"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3" fillId="38" borderId="0" applyNumberFormat="0" applyBorder="0" applyAlignment="0" applyProtection="0"/>
    <xf numFmtId="0" fontId="2" fillId="0" borderId="0"/>
    <xf numFmtId="0" fontId="2" fillId="14" borderId="14" applyNumberFormat="0" applyFont="0" applyAlignment="0" applyProtection="0"/>
    <xf numFmtId="43" fontId="2"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 fillId="0" borderId="0"/>
    <xf numFmtId="9" fontId="3" fillId="0" borderId="0" applyFont="0" applyFill="0" applyBorder="0" applyAlignment="0" applyProtection="0"/>
    <xf numFmtId="0" fontId="1" fillId="14" borderId="14" applyNumberFormat="0" applyFont="0" applyAlignment="0" applyProtection="0"/>
    <xf numFmtId="43" fontId="3" fillId="0" borderId="0" applyFont="0" applyFill="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43" fontId="3" fillId="0" borderId="0" applyFont="0" applyFill="0" applyBorder="0" applyAlignment="0" applyProtection="0"/>
    <xf numFmtId="0" fontId="3" fillId="0" borderId="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3" fillId="0" borderId="0"/>
    <xf numFmtId="0" fontId="1" fillId="32" borderId="0" applyNumberFormat="0" applyBorder="0" applyAlignment="0" applyProtection="0"/>
    <xf numFmtId="0" fontId="1" fillId="33" borderId="0" applyNumberFormat="0" applyBorder="0" applyAlignment="0" applyProtection="0"/>
    <xf numFmtId="0" fontId="3" fillId="0" borderId="0"/>
    <xf numFmtId="0" fontId="1" fillId="36" borderId="0" applyNumberFormat="0" applyBorder="0" applyAlignment="0" applyProtection="0"/>
    <xf numFmtId="0" fontId="1" fillId="37" borderId="0" applyNumberFormat="0" applyBorder="0" applyAlignment="0" applyProtection="0"/>
    <xf numFmtId="0" fontId="3" fillId="0" borderId="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0" fontId="3" fillId="0" borderId="0"/>
    <xf numFmtId="43" fontId="3" fillId="0" borderId="0" applyFont="0" applyFill="0" applyBorder="0" applyAlignment="0" applyProtection="0"/>
    <xf numFmtId="0" fontId="1" fillId="0" borderId="0"/>
    <xf numFmtId="0" fontId="1" fillId="14" borderId="14" applyNumberFormat="0" applyFont="0" applyAlignment="0" applyProtection="0"/>
    <xf numFmtId="43"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cellStyleXfs>
  <cellXfs count="148">
    <xf numFmtId="0" fontId="0" fillId="0" borderId="0" xfId="0"/>
    <xf numFmtId="43" fontId="0" fillId="0" borderId="0" xfId="1" applyFont="1"/>
    <xf numFmtId="164" fontId="0" fillId="4" borderId="3" xfId="1" applyNumberFormat="1" applyFont="1" applyFill="1" applyBorder="1"/>
    <xf numFmtId="165" fontId="0" fillId="4" borderId="3" xfId="1" applyNumberFormat="1" applyFont="1" applyFill="1" applyBorder="1"/>
    <xf numFmtId="164" fontId="0" fillId="5" borderId="3" xfId="1" applyNumberFormat="1" applyFont="1" applyFill="1" applyBorder="1"/>
    <xf numFmtId="165" fontId="0" fillId="5" borderId="3" xfId="1" applyNumberFormat="1" applyFont="1" applyFill="1" applyBorder="1"/>
    <xf numFmtId="164" fontId="0" fillId="6" borderId="3" xfId="1" applyNumberFormat="1" applyFont="1" applyFill="1" applyBorder="1"/>
    <xf numFmtId="165" fontId="0" fillId="6" borderId="3" xfId="1" applyNumberFormat="1" applyFont="1" applyFill="1" applyBorder="1"/>
    <xf numFmtId="165" fontId="0" fillId="4" borderId="3" xfId="1" applyNumberFormat="1" applyFont="1" applyFill="1" applyBorder="1" applyAlignment="1">
      <alignment horizontal="center"/>
    </xf>
    <xf numFmtId="164" fontId="0" fillId="4" borderId="3" xfId="1" applyNumberFormat="1" applyFont="1" applyFill="1" applyBorder="1" applyAlignment="1">
      <alignment horizontal="center"/>
    </xf>
    <xf numFmtId="0" fontId="0" fillId="0" borderId="0" xfId="0" applyFont="1"/>
    <xf numFmtId="0" fontId="4" fillId="7" borderId="4" xfId="0" applyFont="1" applyFill="1" applyBorder="1" applyAlignment="1">
      <alignment horizontal="center"/>
    </xf>
    <xf numFmtId="9" fontId="4" fillId="0" borderId="5" xfId="0" applyNumberFormat="1" applyFont="1" applyBorder="1" applyAlignment="1">
      <alignment horizontal="center"/>
    </xf>
    <xf numFmtId="0" fontId="4" fillId="0" borderId="5" xfId="0" applyNumberFormat="1" applyFont="1" applyBorder="1" applyAlignment="1">
      <alignment horizontal="center" vertical="center"/>
    </xf>
    <xf numFmtId="0" fontId="4" fillId="0" borderId="0" xfId="0" applyFont="1"/>
    <xf numFmtId="0" fontId="6" fillId="0" borderId="0" xfId="0" applyFont="1" applyBorder="1"/>
    <xf numFmtId="164" fontId="4" fillId="4" borderId="3" xfId="1" applyNumberFormat="1" applyFont="1" applyFill="1" applyBorder="1"/>
    <xf numFmtId="164" fontId="4" fillId="5" borderId="3" xfId="1" applyNumberFormat="1" applyFont="1" applyFill="1" applyBorder="1"/>
    <xf numFmtId="165" fontId="0" fillId="5" borderId="3" xfId="1" applyNumberFormat="1" applyFont="1" applyFill="1" applyBorder="1" applyAlignment="1">
      <alignment horizontal="center"/>
    </xf>
    <xf numFmtId="165" fontId="0" fillId="6" borderId="3" xfId="1" applyNumberFormat="1" applyFont="1" applyFill="1" applyBorder="1" applyAlignment="1">
      <alignment horizontal="center"/>
    </xf>
    <xf numFmtId="0" fontId="0" fillId="0" borderId="0" xfId="0" applyAlignment="1">
      <alignment horizontal="center"/>
    </xf>
    <xf numFmtId="164" fontId="0" fillId="5" borderId="3" xfId="1" applyNumberFormat="1" applyFont="1" applyFill="1" applyBorder="1" applyAlignment="1">
      <alignment vertical="center"/>
    </xf>
    <xf numFmtId="165" fontId="0" fillId="5" borderId="3" xfId="1" applyNumberFormat="1" applyFont="1" applyFill="1" applyBorder="1" applyAlignment="1">
      <alignment vertical="center"/>
    </xf>
    <xf numFmtId="0" fontId="0" fillId="0" borderId="0" xfId="0" applyAlignment="1">
      <alignment vertical="center"/>
    </xf>
    <xf numFmtId="164" fontId="4" fillId="5" borderId="3" xfId="1" applyNumberFormat="1" applyFont="1" applyFill="1" applyBorder="1" applyAlignment="1">
      <alignment horizontal="left"/>
    </xf>
    <xf numFmtId="0" fontId="4" fillId="7" borderId="16" xfId="0" applyFont="1" applyFill="1" applyBorder="1" applyAlignment="1">
      <alignment horizontal="center"/>
    </xf>
    <xf numFmtId="0" fontId="0" fillId="0" borderId="0" xfId="0" applyFont="1" applyAlignment="1">
      <alignment horizontal="center" vertical="center"/>
    </xf>
    <xf numFmtId="43" fontId="6" fillId="0" borderId="0" xfId="1" applyFont="1" applyBorder="1"/>
    <xf numFmtId="0" fontId="26" fillId="0" borderId="3" xfId="0" applyFont="1" applyBorder="1" applyAlignment="1">
      <alignment horizontal="center" vertical="center" wrapText="1"/>
    </xf>
    <xf numFmtId="0" fontId="5" fillId="0" borderId="3" xfId="0" applyFont="1" applyBorder="1" applyAlignment="1">
      <alignment horizontal="center" vertical="center"/>
    </xf>
    <xf numFmtId="0" fontId="6" fillId="2" borderId="3" xfId="0" applyFont="1" applyFill="1" applyBorder="1" applyAlignment="1">
      <alignment horizontal="left" vertical="center"/>
    </xf>
    <xf numFmtId="43" fontId="5" fillId="0" borderId="3" xfId="1" applyFont="1" applyBorder="1" applyAlignment="1">
      <alignment horizontal="center" vertical="center"/>
    </xf>
    <xf numFmtId="165" fontId="6" fillId="39" borderId="3" xfId="1" applyNumberFormat="1" applyFont="1" applyFill="1" applyBorder="1"/>
    <xf numFmtId="43" fontId="6" fillId="39" borderId="3" xfId="1" applyFont="1" applyFill="1" applyBorder="1"/>
    <xf numFmtId="43" fontId="27" fillId="39" borderId="3" xfId="1" applyFont="1" applyFill="1" applyBorder="1"/>
    <xf numFmtId="0" fontId="6" fillId="0" borderId="3" xfId="0" applyFont="1" applyBorder="1"/>
    <xf numFmtId="166" fontId="6" fillId="2" borderId="3" xfId="48" applyNumberFormat="1" applyFont="1" applyFill="1" applyBorder="1"/>
    <xf numFmtId="43" fontId="6" fillId="2" borderId="3" xfId="1" applyFont="1" applyFill="1" applyBorder="1"/>
    <xf numFmtId="165" fontId="6" fillId="0" borderId="3" xfId="1" applyNumberFormat="1" applyFont="1" applyBorder="1"/>
    <xf numFmtId="166" fontId="6" fillId="0" borderId="3" xfId="48" applyNumberFormat="1" applyFont="1" applyBorder="1"/>
    <xf numFmtId="43" fontId="6" fillId="0" borderId="3" xfId="1" applyFont="1" applyBorder="1"/>
    <xf numFmtId="0" fontId="5" fillId="0" borderId="3" xfId="0" applyFont="1" applyBorder="1"/>
    <xf numFmtId="166" fontId="5" fillId="0" borderId="3" xfId="0" applyNumberFormat="1" applyFont="1" applyBorder="1"/>
    <xf numFmtId="43" fontId="5" fillId="0" borderId="3" xfId="1" applyFont="1" applyBorder="1"/>
    <xf numFmtId="165" fontId="5" fillId="0" borderId="3" xfId="1" applyNumberFormat="1" applyFont="1" applyBorder="1"/>
    <xf numFmtId="0" fontId="5" fillId="0" borderId="0" xfId="0" applyFont="1" applyBorder="1"/>
    <xf numFmtId="165" fontId="6" fillId="0" borderId="0" xfId="1" applyNumberFormat="1" applyFont="1" applyBorder="1"/>
    <xf numFmtId="0" fontId="28" fillId="40" borderId="3" xfId="0" applyFont="1" applyFill="1" applyBorder="1" applyAlignment="1">
      <alignment vertical="center"/>
    </xf>
    <xf numFmtId="10" fontId="6" fillId="2" borderId="3" xfId="48" applyNumberFormat="1" applyFont="1" applyFill="1" applyBorder="1"/>
    <xf numFmtId="10" fontId="6" fillId="0" borderId="3" xfId="48" applyNumberFormat="1" applyFont="1" applyBorder="1"/>
    <xf numFmtId="0" fontId="29" fillId="41" borderId="3" xfId="0" applyFont="1" applyFill="1" applyBorder="1" applyAlignment="1">
      <alignment horizontal="center" vertical="center"/>
    </xf>
    <xf numFmtId="0" fontId="30" fillId="0" borderId="3" xfId="0" applyFont="1" applyBorder="1"/>
    <xf numFmtId="0" fontId="31" fillId="0" borderId="3" xfId="0" applyFont="1" applyBorder="1"/>
    <xf numFmtId="0" fontId="29" fillId="42" borderId="3" xfId="0" applyFont="1" applyFill="1" applyBorder="1" applyAlignment="1">
      <alignment horizontal="left" vertical="center"/>
    </xf>
    <xf numFmtId="0" fontId="31" fillId="0" borderId="3" xfId="0" applyFont="1" applyBorder="1" applyAlignment="1">
      <alignment horizontal="left"/>
    </xf>
    <xf numFmtId="10" fontId="31" fillId="2" borderId="3" xfId="48" applyNumberFormat="1" applyFont="1" applyFill="1" applyBorder="1" applyAlignment="1">
      <alignment horizontal="right"/>
    </xf>
    <xf numFmtId="43" fontId="31" fillId="2" borderId="3" xfId="1" applyFont="1" applyFill="1" applyBorder="1" applyAlignment="1">
      <alignment horizontal="right"/>
    </xf>
    <xf numFmtId="43" fontId="6" fillId="0" borderId="3" xfId="1" applyNumberFormat="1" applyFont="1" applyBorder="1"/>
    <xf numFmtId="10" fontId="31" fillId="0" borderId="3" xfId="48" applyNumberFormat="1" applyFont="1" applyBorder="1" applyAlignment="1">
      <alignment horizontal="right"/>
    </xf>
    <xf numFmtId="43" fontId="31" fillId="0" borderId="3" xfId="1" applyFont="1" applyBorder="1" applyAlignment="1">
      <alignment horizontal="right"/>
    </xf>
    <xf numFmtId="0" fontId="5" fillId="5" borderId="3" xfId="0" applyFont="1" applyFill="1" applyBorder="1"/>
    <xf numFmtId="43" fontId="5" fillId="0" borderId="3" xfId="0" applyNumberFormat="1" applyFont="1" applyBorder="1"/>
    <xf numFmtId="0" fontId="29" fillId="40" borderId="3" xfId="0" applyFont="1" applyFill="1" applyBorder="1" applyAlignment="1">
      <alignment horizontal="left" vertical="center"/>
    </xf>
    <xf numFmtId="165" fontId="32" fillId="0" borderId="3" xfId="1" applyNumberFormat="1" applyFont="1" applyBorder="1"/>
    <xf numFmtId="165" fontId="7" fillId="0" borderId="3" xfId="1" applyNumberFormat="1" applyFont="1" applyBorder="1"/>
    <xf numFmtId="43" fontId="6" fillId="0" borderId="3" xfId="0" applyNumberFormat="1" applyFont="1" applyBorder="1"/>
    <xf numFmtId="0" fontId="29" fillId="43" borderId="3" xfId="0" applyFont="1" applyFill="1" applyBorder="1" applyAlignment="1">
      <alignment vertical="center"/>
    </xf>
    <xf numFmtId="0" fontId="0" fillId="0" borderId="3" xfId="0" applyBorder="1"/>
    <xf numFmtId="0" fontId="5" fillId="44" borderId="3" xfId="0" applyFont="1" applyFill="1" applyBorder="1"/>
    <xf numFmtId="43" fontId="5" fillId="44" borderId="3" xfId="1" applyFont="1" applyFill="1" applyBorder="1"/>
    <xf numFmtId="165" fontId="5" fillId="44" borderId="3" xfId="1" applyNumberFormat="1" applyFont="1" applyFill="1" applyBorder="1"/>
    <xf numFmtId="43" fontId="5" fillId="44" borderId="3" xfId="0" applyNumberFormat="1" applyFont="1" applyFill="1" applyBorder="1"/>
    <xf numFmtId="0" fontId="29" fillId="45" borderId="3" xfId="0" applyFont="1" applyFill="1" applyBorder="1" applyAlignment="1">
      <alignment vertical="center"/>
    </xf>
    <xf numFmtId="43" fontId="31" fillId="0" borderId="3" xfId="1" applyFont="1" applyBorder="1"/>
    <xf numFmtId="43" fontId="33" fillId="0" borderId="3" xfId="1" applyFont="1" applyBorder="1"/>
    <xf numFmtId="43" fontId="30" fillId="0" borderId="3" xfId="0" applyNumberFormat="1" applyFont="1" applyBorder="1"/>
    <xf numFmtId="43" fontId="30" fillId="0" borderId="3" xfId="1" applyFont="1" applyBorder="1"/>
    <xf numFmtId="0" fontId="29" fillId="46" borderId="3" xfId="0" applyFont="1" applyFill="1" applyBorder="1" applyAlignment="1">
      <alignment vertical="center"/>
    </xf>
    <xf numFmtId="165" fontId="33" fillId="0" borderId="3" xfId="1" applyNumberFormat="1" applyFont="1" applyBorder="1"/>
    <xf numFmtId="0" fontId="7" fillId="2" borderId="17" xfId="0" applyFont="1" applyFill="1" applyBorder="1" applyAlignment="1">
      <alignment horizontal="center" wrapText="1"/>
    </xf>
    <xf numFmtId="0" fontId="7" fillId="2" borderId="0" xfId="0" applyFont="1" applyFill="1" applyBorder="1" applyAlignment="1">
      <alignment horizontal="center" wrapText="1"/>
    </xf>
    <xf numFmtId="43" fontId="0" fillId="0" borderId="0" xfId="77" applyFont="1"/>
    <xf numFmtId="10" fontId="0" fillId="0" borderId="0" xfId="72" applyNumberFormat="1" applyFont="1"/>
    <xf numFmtId="43" fontId="36" fillId="0" borderId="0" xfId="0" applyNumberFormat="1" applyFont="1"/>
    <xf numFmtId="0" fontId="36" fillId="0" borderId="0" xfId="0" applyNumberFormat="1" applyFont="1"/>
    <xf numFmtId="0" fontId="1" fillId="0" borderId="0" xfId="75"/>
    <xf numFmtId="0" fontId="1" fillId="0" borderId="0" xfId="0" applyNumberFormat="1" applyFont="1" applyFill="1" applyBorder="1" applyAlignment="1" applyProtection="1"/>
    <xf numFmtId="165" fontId="4" fillId="4" borderId="3" xfId="1" applyNumberFormat="1" applyFont="1" applyFill="1" applyBorder="1"/>
    <xf numFmtId="164" fontId="3" fillId="4" borderId="3" xfId="1" applyNumberFormat="1" applyFont="1" applyFill="1" applyBorder="1"/>
    <xf numFmtId="0" fontId="4" fillId="39" borderId="2" xfId="0" applyFont="1" applyFill="1" applyBorder="1" applyAlignment="1">
      <alignment horizontal="left" vertical="center"/>
    </xf>
    <xf numFmtId="17" fontId="0" fillId="39" borderId="2" xfId="0" applyNumberFormat="1" applyFill="1" applyBorder="1" applyAlignment="1">
      <alignment horizontal="center" vertical="center"/>
    </xf>
    <xf numFmtId="0" fontId="0" fillId="39" borderId="2" xfId="0" applyFont="1" applyFill="1" applyBorder="1" applyAlignment="1">
      <alignment horizontal="left" vertical="center"/>
    </xf>
    <xf numFmtId="43" fontId="0" fillId="39" borderId="2" xfId="1" applyFont="1" applyFill="1" applyBorder="1" applyAlignment="1">
      <alignment horizontal="center" vertical="center"/>
    </xf>
    <xf numFmtId="165" fontId="0" fillId="39" borderId="2" xfId="1" applyNumberFormat="1" applyFont="1" applyFill="1" applyBorder="1" applyAlignment="1">
      <alignment horizontal="center" vertical="center"/>
    </xf>
    <xf numFmtId="9" fontId="0" fillId="39" borderId="2" xfId="48" applyFont="1" applyFill="1" applyBorder="1" applyAlignment="1">
      <alignment horizontal="center" vertical="center"/>
    </xf>
    <xf numFmtId="165" fontId="0" fillId="44" borderId="2" xfId="1" applyNumberFormat="1" applyFont="1" applyFill="1" applyBorder="1" applyAlignment="1">
      <alignment horizontal="center" vertical="center"/>
    </xf>
    <xf numFmtId="165" fontId="4" fillId="4" borderId="3" xfId="1" applyNumberFormat="1" applyFont="1" applyFill="1" applyBorder="1" applyAlignment="1">
      <alignment horizontal="center"/>
    </xf>
    <xf numFmtId="0" fontId="24" fillId="0" borderId="0" xfId="0" applyFont="1"/>
    <xf numFmtId="17" fontId="0" fillId="39" borderId="2" xfId="0" applyNumberFormat="1" applyFont="1" applyFill="1" applyBorder="1" applyAlignment="1">
      <alignment horizontal="center" vertical="center"/>
    </xf>
    <xf numFmtId="43" fontId="3" fillId="0" borderId="0" xfId="1" applyFont="1"/>
    <xf numFmtId="43" fontId="0" fillId="5" borderId="3" xfId="1" applyNumberFormat="1" applyFont="1" applyFill="1" applyBorder="1"/>
    <xf numFmtId="165" fontId="0" fillId="0" borderId="0" xfId="0" applyNumberFormat="1"/>
    <xf numFmtId="43" fontId="0" fillId="0" borderId="0" xfId="0" applyNumberFormat="1"/>
    <xf numFmtId="165" fontId="4" fillId="0" borderId="18" xfId="0" applyNumberFormat="1" applyFont="1" applyBorder="1"/>
    <xf numFmtId="164" fontId="0" fillId="5" borderId="3" xfId="1" applyNumberFormat="1" applyFont="1" applyFill="1" applyBorder="1" applyAlignment="1">
      <alignment horizontal="center" vertical="center"/>
    </xf>
    <xf numFmtId="165" fontId="0" fillId="5" borderId="3" xfId="1" applyNumberFormat="1" applyFont="1" applyFill="1" applyBorder="1" applyAlignment="1">
      <alignment horizontal="center" vertical="center"/>
    </xf>
    <xf numFmtId="9" fontId="37" fillId="0" borderId="0" xfId="0" applyNumberFormat="1" applyFont="1"/>
    <xf numFmtId="165" fontId="3" fillId="4" borderId="3" xfId="1" applyNumberFormat="1" applyFont="1" applyFill="1" applyBorder="1"/>
    <xf numFmtId="165" fontId="4" fillId="5" borderId="3" xfId="1" applyNumberFormat="1" applyFont="1" applyFill="1" applyBorder="1"/>
    <xf numFmtId="165" fontId="3" fillId="5" borderId="3" xfId="1" applyNumberFormat="1" applyFont="1" applyFill="1" applyBorder="1"/>
    <xf numFmtId="165" fontId="0" fillId="39" borderId="2" xfId="0" applyNumberFormat="1" applyFont="1" applyFill="1" applyBorder="1" applyAlignment="1">
      <alignment horizontal="center" vertical="center"/>
    </xf>
    <xf numFmtId="43" fontId="24" fillId="0" borderId="0" xfId="1" applyFont="1"/>
    <xf numFmtId="43" fontId="0" fillId="0" borderId="0" xfId="0" applyNumberFormat="1" applyFont="1"/>
    <xf numFmtId="0" fontId="24" fillId="0" borderId="0" xfId="0" applyFont="1" applyAlignment="1">
      <alignment horizontal="left"/>
    </xf>
    <xf numFmtId="0" fontId="37" fillId="0" borderId="0" xfId="0" applyFont="1"/>
    <xf numFmtId="0" fontId="37" fillId="0" borderId="0" xfId="0" applyFont="1" applyAlignment="1">
      <alignment horizontal="center"/>
    </xf>
    <xf numFmtId="9" fontId="0" fillId="0" borderId="0" xfId="48" applyFont="1"/>
    <xf numFmtId="43" fontId="4" fillId="0" borderId="0" xfId="1" applyFont="1"/>
    <xf numFmtId="164" fontId="4" fillId="41" borderId="3" xfId="1" applyNumberFormat="1" applyFont="1" applyFill="1" applyBorder="1"/>
    <xf numFmtId="165" fontId="4" fillId="41" borderId="3" xfId="1" applyNumberFormat="1" applyFont="1" applyFill="1" applyBorder="1"/>
    <xf numFmtId="164" fontId="4" fillId="39" borderId="3" xfId="1" applyNumberFormat="1" applyFont="1" applyFill="1" applyBorder="1"/>
    <xf numFmtId="165" fontId="0" fillId="39" borderId="3" xfId="1" applyNumberFormat="1" applyFont="1" applyFill="1" applyBorder="1"/>
    <xf numFmtId="17" fontId="4" fillId="3" borderId="1" xfId="0" applyNumberFormat="1" applyFont="1" applyFill="1" applyBorder="1" applyAlignment="1">
      <alignment horizontal="center" vertical="center"/>
    </xf>
    <xf numFmtId="17" fontId="4" fillId="3" borderId="2" xfId="0" applyNumberFormat="1" applyFont="1" applyFill="1" applyBorder="1" applyAlignment="1">
      <alignment horizontal="center" vertical="center"/>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xf>
    <xf numFmtId="17" fontId="4" fillId="2" borderId="1" xfId="0" applyNumberFormat="1" applyFont="1" applyFill="1" applyBorder="1" applyAlignment="1">
      <alignment horizontal="center" vertical="center"/>
    </xf>
    <xf numFmtId="17" fontId="4" fillId="2" borderId="2" xfId="0" applyNumberFormat="1" applyFont="1" applyFill="1" applyBorder="1" applyAlignment="1">
      <alignment horizontal="center" vertical="center"/>
    </xf>
    <xf numFmtId="0" fontId="5" fillId="2" borderId="1" xfId="0" applyFont="1" applyFill="1" applyBorder="1" applyAlignment="1">
      <alignment horizontal="center" vertical="center" wrapText="1"/>
    </xf>
    <xf numFmtId="0" fontId="5" fillId="2" borderId="2" xfId="0" applyFont="1" applyFill="1" applyBorder="1" applyAlignment="1">
      <alignment horizontal="center" vertical="center"/>
    </xf>
    <xf numFmtId="17" fontId="0" fillId="3" borderId="1" xfId="0" applyNumberFormat="1" applyFill="1" applyBorder="1" applyAlignment="1">
      <alignment horizontal="center" vertical="center"/>
    </xf>
    <xf numFmtId="17" fontId="0" fillId="3" borderId="2" xfId="0" applyNumberFormat="1" applyFill="1" applyBorder="1" applyAlignment="1">
      <alignment horizontal="center" vertical="center"/>
    </xf>
    <xf numFmtId="17" fontId="0" fillId="2" borderId="1" xfId="0" applyNumberFormat="1" applyFill="1" applyBorder="1" applyAlignment="1">
      <alignment horizontal="center" vertical="center"/>
    </xf>
    <xf numFmtId="17" fontId="0" fillId="2" borderId="2" xfId="0" applyNumberFormat="1" applyFill="1" applyBorder="1" applyAlignment="1">
      <alignment horizontal="center" vertical="center"/>
    </xf>
    <xf numFmtId="0" fontId="30" fillId="2" borderId="1" xfId="0" applyFont="1" applyFill="1" applyBorder="1" applyAlignment="1">
      <alignment horizontal="center" vertical="center" wrapText="1"/>
    </xf>
    <xf numFmtId="0" fontId="30" fillId="2" borderId="2" xfId="0" applyFont="1" applyFill="1" applyBorder="1" applyAlignment="1">
      <alignment horizontal="center" vertical="center"/>
    </xf>
    <xf numFmtId="0" fontId="25" fillId="2" borderId="6" xfId="0" applyFont="1" applyFill="1" applyBorder="1" applyAlignment="1">
      <alignment horizontal="center" vertical="center" wrapText="1"/>
    </xf>
    <xf numFmtId="0" fontId="25" fillId="2" borderId="0" xfId="0" applyFont="1" applyFill="1" applyBorder="1" applyAlignment="1">
      <alignment horizontal="center" vertical="center" wrapText="1"/>
    </xf>
    <xf numFmtId="17" fontId="7" fillId="0" borderId="3" xfId="0" applyNumberFormat="1" applyFont="1" applyBorder="1" applyAlignment="1">
      <alignment horizontal="center" vertical="center"/>
    </xf>
    <xf numFmtId="0" fontId="7" fillId="2" borderId="17" xfId="0" applyFont="1" applyFill="1" applyBorder="1" applyAlignment="1">
      <alignment horizontal="center" wrapText="1"/>
    </xf>
    <xf numFmtId="0" fontId="7" fillId="2" borderId="0" xfId="0" applyFont="1" applyFill="1" applyBorder="1" applyAlignment="1">
      <alignment horizontal="center" wrapText="1"/>
    </xf>
    <xf numFmtId="0" fontId="5" fillId="0" borderId="0" xfId="0" applyFont="1" applyBorder="1" applyAlignment="1">
      <alignment horizontal="center"/>
    </xf>
    <xf numFmtId="0" fontId="26" fillId="0" borderId="3" xfId="0" applyFont="1" applyBorder="1" applyAlignment="1">
      <alignment horizontal="center" vertical="center" wrapText="1"/>
    </xf>
    <xf numFmtId="0" fontId="5" fillId="0" borderId="3" xfId="0" applyFont="1" applyBorder="1" applyAlignment="1">
      <alignment horizontal="center" vertical="center"/>
    </xf>
    <xf numFmtId="0" fontId="5" fillId="0" borderId="3" xfId="0" applyFont="1" applyBorder="1" applyAlignment="1">
      <alignment horizontal="center" vertical="center" wrapText="1"/>
    </xf>
    <xf numFmtId="43" fontId="5" fillId="0" borderId="1" xfId="1" applyFont="1" applyBorder="1" applyAlignment="1">
      <alignment horizontal="center" vertical="center" wrapText="1"/>
    </xf>
    <xf numFmtId="43" fontId="5" fillId="0" borderId="2" xfId="1" applyFont="1" applyBorder="1" applyAlignment="1">
      <alignment horizontal="center" vertical="center" wrapText="1"/>
    </xf>
    <xf numFmtId="17" fontId="7" fillId="0" borderId="3" xfId="0" applyNumberFormat="1" applyFont="1" applyBorder="1" applyAlignment="1">
      <alignment horizontal="center" vertical="center" wrapText="1"/>
    </xf>
  </cellXfs>
  <cellStyles count="85">
    <cellStyle name="20% - Énfasis1" xfId="19" builtinId="30" customBuiltin="1"/>
    <cellStyle name="20% - Énfasis1 2" xfId="53"/>
    <cellStyle name="20% - Énfasis2" xfId="23" builtinId="34" customBuiltin="1"/>
    <cellStyle name="20% - Énfasis2 2" xfId="55"/>
    <cellStyle name="20% - Énfasis3" xfId="27" builtinId="38" customBuiltin="1"/>
    <cellStyle name="20% - Énfasis3 2" xfId="59"/>
    <cellStyle name="20% - Énfasis4" xfId="31" builtinId="42" customBuiltin="1"/>
    <cellStyle name="20% - Énfasis4 2" xfId="61"/>
    <cellStyle name="20% - Énfasis5" xfId="35" builtinId="46" customBuiltin="1"/>
    <cellStyle name="20% - Énfasis5 2" xfId="64"/>
    <cellStyle name="20% - Énfasis6" xfId="39" builtinId="50" customBuiltin="1"/>
    <cellStyle name="20% - Énfasis6 2" xfId="67"/>
    <cellStyle name="40% - Énfasis1" xfId="20" builtinId="31" customBuiltin="1"/>
    <cellStyle name="40% - Énfasis1 2" xfId="54"/>
    <cellStyle name="40% - Énfasis2" xfId="24" builtinId="35" customBuiltin="1"/>
    <cellStyle name="40% - Énfasis2 2" xfId="56"/>
    <cellStyle name="40% - Énfasis3" xfId="28" builtinId="39" customBuiltin="1"/>
    <cellStyle name="40% - Énfasis3 2" xfId="60"/>
    <cellStyle name="40% - Énfasis4" xfId="32" builtinId="43" customBuiltin="1"/>
    <cellStyle name="40% - Énfasis4 2" xfId="62"/>
    <cellStyle name="40% - Énfasis5" xfId="36" builtinId="47" customBuiltin="1"/>
    <cellStyle name="40% - Énfasis5 2" xfId="65"/>
    <cellStyle name="40% - Énfasis6" xfId="40" builtinId="51" customBuiltin="1"/>
    <cellStyle name="40% - Énfasis6 2" xfId="68"/>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10" builtinId="20" customBuiltin="1"/>
    <cellStyle name="Incorrecto" xfId="8" builtinId="27" customBuiltin="1"/>
    <cellStyle name="Millares" xfId="1" builtinId="3"/>
    <cellStyle name="Millares 2" xfId="44"/>
    <cellStyle name="Millares 2 2" xfId="46"/>
    <cellStyle name="Millares 2 3" xfId="77"/>
    <cellStyle name="Millares 3" xfId="74"/>
    <cellStyle name="Millares 4" xfId="80"/>
    <cellStyle name="Millares 5" xfId="57"/>
    <cellStyle name="Millares 6" xfId="52"/>
    <cellStyle name="Millares 7" xfId="81"/>
    <cellStyle name="Millares 8" xfId="83"/>
    <cellStyle name="Neutral" xfId="9" builtinId="28" customBuiltin="1"/>
    <cellStyle name="Normal" xfId="0" builtinId="0"/>
    <cellStyle name="Normal 2" xfId="42"/>
    <cellStyle name="Normal 2 2" xfId="45"/>
    <cellStyle name="Normal 2 3" xfId="75"/>
    <cellStyle name="Normal 3" xfId="49"/>
    <cellStyle name="Normal 4" xfId="73"/>
    <cellStyle name="Normal 5" xfId="69"/>
    <cellStyle name="Normal 6" xfId="63"/>
    <cellStyle name="Normal 7" xfId="58"/>
    <cellStyle name="Normal 8" xfId="66"/>
    <cellStyle name="Normal 9" xfId="82"/>
    <cellStyle name="Notas 2" xfId="43"/>
    <cellStyle name="Notas 2 2" xfId="76"/>
    <cellStyle name="Notas 3" xfId="51"/>
    <cellStyle name="Porcentaje" xfId="48" builtinId="5"/>
    <cellStyle name="Porcentaje 2" xfId="47"/>
    <cellStyle name="Porcentaje 3" xfId="78"/>
    <cellStyle name="Porcentaje 4" xfId="71"/>
    <cellStyle name="Porcentaje 5" xfId="50"/>
    <cellStyle name="Porcentaje 6" xfId="79"/>
    <cellStyle name="Porcentaje 7" xfId="70"/>
    <cellStyle name="Porcentaje 8" xfId="72"/>
    <cellStyle name="Porcentaje 9" xfId="84"/>
    <cellStyle name="Salida" xfId="11" builtinId="21" customBuiltin="1"/>
    <cellStyle name="Texto de advertencia" xfId="15" builtinId="11" customBuiltin="1"/>
    <cellStyle name="Texto explicativo" xfId="16" builtinId="53" customBuiltin="1"/>
    <cellStyle name="Título" xfId="2" builtinId="15" customBuiltin="1"/>
    <cellStyle name="Título 2" xfId="4" builtinId="17" customBuiltin="1"/>
    <cellStyle name="Título 3" xfId="5" builtinId="18" customBuiltin="1"/>
    <cellStyle name="Total" xfId="17" builtinId="25" customBuiltin="1"/>
  </cellStyles>
  <dxfs count="8">
    <dxf>
      <font>
        <b val="0"/>
        <i val="0"/>
        <strike val="0"/>
        <condense val="0"/>
        <extend val="0"/>
        <outline val="0"/>
        <shadow val="0"/>
        <u val="none"/>
        <vertAlign val="baseline"/>
        <sz val="11"/>
        <color theme="1"/>
        <name val="Arial"/>
        <scheme val="none"/>
      </font>
      <numFmt numFmtId="35" formatCode="_-* #,##0.00_-;\-* #,##0.00_-;_-* &quot;-&quot;??_-;_-@_-"/>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numFmt numFmtId="14" formatCode="0.00%"/>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numFmt numFmtId="14" formatCode="0.00%"/>
    </dxf>
  </dxfs>
  <tableStyles count="0" defaultTableStyle="TableStyleMedium2" defaultPivotStyle="PivotStyleLight16"/>
  <colors>
    <mruColors>
      <color rgb="FF00FF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PLAN DE FABRICACION</a:t>
            </a:r>
          </a:p>
        </c:rich>
      </c:tx>
      <c:overlay val="0"/>
    </c:title>
    <c:autoTitleDeleted val="0"/>
    <c:plotArea>
      <c:layout/>
      <c:lineChart>
        <c:grouping val="standard"/>
        <c:varyColors val="0"/>
        <c:ser>
          <c:idx val="1"/>
          <c:order val="0"/>
          <c:tx>
            <c:v>Pronostico</c:v>
          </c:tx>
          <c:marker>
            <c:symbol val="none"/>
          </c:marker>
          <c:cat>
            <c:numRef>
              <c:f>'9009'!$C$1:$T$1</c:f>
              <c:numCache>
                <c:formatCode>mmm\-yy</c:formatCode>
                <c:ptCount val="18"/>
                <c:pt idx="0">
                  <c:v>42583</c:v>
                </c:pt>
                <c:pt idx="1">
                  <c:v>42614</c:v>
                </c:pt>
                <c:pt idx="2">
                  <c:v>42644</c:v>
                </c:pt>
                <c:pt idx="3">
                  <c:v>42675</c:v>
                </c:pt>
                <c:pt idx="4">
                  <c:v>42705</c:v>
                </c:pt>
                <c:pt idx="5">
                  <c:v>42736</c:v>
                </c:pt>
                <c:pt idx="6">
                  <c:v>42767</c:v>
                </c:pt>
                <c:pt idx="7">
                  <c:v>42795</c:v>
                </c:pt>
                <c:pt idx="8">
                  <c:v>42826</c:v>
                </c:pt>
                <c:pt idx="9">
                  <c:v>42856</c:v>
                </c:pt>
                <c:pt idx="10">
                  <c:v>42887</c:v>
                </c:pt>
                <c:pt idx="11">
                  <c:v>42917</c:v>
                </c:pt>
                <c:pt idx="12">
                  <c:v>42948</c:v>
                </c:pt>
                <c:pt idx="13">
                  <c:v>42979</c:v>
                </c:pt>
                <c:pt idx="14">
                  <c:v>43009</c:v>
                </c:pt>
                <c:pt idx="15">
                  <c:v>43040</c:v>
                </c:pt>
                <c:pt idx="16">
                  <c:v>43070</c:v>
                </c:pt>
                <c:pt idx="17">
                  <c:v>43101</c:v>
                </c:pt>
              </c:numCache>
            </c:numRef>
          </c:cat>
          <c:val>
            <c:numRef>
              <c:f>'9009'!$C$4:$T$4</c:f>
              <c:numCache>
                <c:formatCode>_-* #,##0_-;\-* #,##0_-;_-* "-"??_-;_-@_-</c:formatCode>
                <c:ptCount val="18"/>
                <c:pt idx="1">
                  <c:v>6186.9999999999991</c:v>
                </c:pt>
                <c:pt idx="2">
                  <c:v>11281.999999999996</c:v>
                </c:pt>
                <c:pt idx="3">
                  <c:v>23043.999999999993</c:v>
                </c:pt>
                <c:pt idx="4">
                  <c:v>32044.999999999993</c:v>
                </c:pt>
                <c:pt idx="5">
                  <c:v>40592.159999999996</c:v>
                </c:pt>
                <c:pt idx="6">
                  <c:v>36534.959999999992</c:v>
                </c:pt>
                <c:pt idx="7">
                  <c:v>1385.9999999999995</c:v>
                </c:pt>
                <c:pt idx="8">
                  <c:v>2029.86</c:v>
                </c:pt>
                <c:pt idx="9">
                  <c:v>2381.3999999999996</c:v>
                </c:pt>
                <c:pt idx="10">
                  <c:v>14430.779999999997</c:v>
                </c:pt>
                <c:pt idx="11">
                  <c:v>11113.199999999999</c:v>
                </c:pt>
                <c:pt idx="12">
                  <c:v>5128.1999999999989</c:v>
                </c:pt>
                <c:pt idx="13">
                  <c:v>6496.5599999999986</c:v>
                </c:pt>
                <c:pt idx="14">
                  <c:v>11846.141999999998</c:v>
                </c:pt>
                <c:pt idx="15">
                  <c:v>24196.346999999998</c:v>
                </c:pt>
                <c:pt idx="16">
                  <c:v>33647.858999999989</c:v>
                </c:pt>
                <c:pt idx="17">
                  <c:v>42621.767999999996</c:v>
                </c:pt>
              </c:numCache>
            </c:numRef>
          </c:val>
          <c:smooth val="0"/>
        </c:ser>
        <c:ser>
          <c:idx val="2"/>
          <c:order val="1"/>
          <c:tx>
            <c:v>Plan de producción</c:v>
          </c:tx>
          <c:marker>
            <c:symbol val="none"/>
          </c:marker>
          <c:cat>
            <c:numRef>
              <c:f>'9009'!$C$1:$T$1</c:f>
              <c:numCache>
                <c:formatCode>mmm\-yy</c:formatCode>
                <c:ptCount val="18"/>
                <c:pt idx="0">
                  <c:v>42583</c:v>
                </c:pt>
                <c:pt idx="1">
                  <c:v>42614</c:v>
                </c:pt>
                <c:pt idx="2">
                  <c:v>42644</c:v>
                </c:pt>
                <c:pt idx="3">
                  <c:v>42675</c:v>
                </c:pt>
                <c:pt idx="4">
                  <c:v>42705</c:v>
                </c:pt>
                <c:pt idx="5">
                  <c:v>42736</c:v>
                </c:pt>
                <c:pt idx="6">
                  <c:v>42767</c:v>
                </c:pt>
                <c:pt idx="7">
                  <c:v>42795</c:v>
                </c:pt>
                <c:pt idx="8">
                  <c:v>42826</c:v>
                </c:pt>
                <c:pt idx="9">
                  <c:v>42856</c:v>
                </c:pt>
                <c:pt idx="10">
                  <c:v>42887</c:v>
                </c:pt>
                <c:pt idx="11">
                  <c:v>42917</c:v>
                </c:pt>
                <c:pt idx="12">
                  <c:v>42948</c:v>
                </c:pt>
                <c:pt idx="13">
                  <c:v>42979</c:v>
                </c:pt>
                <c:pt idx="14">
                  <c:v>43009</c:v>
                </c:pt>
                <c:pt idx="15">
                  <c:v>43040</c:v>
                </c:pt>
                <c:pt idx="16">
                  <c:v>43070</c:v>
                </c:pt>
                <c:pt idx="17">
                  <c:v>43101</c:v>
                </c:pt>
              </c:numCache>
            </c:numRef>
          </c:cat>
          <c:val>
            <c:numRef>
              <c:f>'9009'!$C$10:$T$10</c:f>
              <c:numCache>
                <c:formatCode>_-* #,##0_-;\-* #,##0_-;_-* "-"??_-;_-@_-</c:formatCode>
                <c:ptCount val="18"/>
                <c:pt idx="1">
                  <c:v>6186.9999999999991</c:v>
                </c:pt>
                <c:pt idx="2">
                  <c:v>11281.999999999996</c:v>
                </c:pt>
                <c:pt idx="3">
                  <c:v>23043.999999999993</c:v>
                </c:pt>
                <c:pt idx="4">
                  <c:v>32044.999999999993</c:v>
                </c:pt>
                <c:pt idx="5">
                  <c:v>40592.159999999996</c:v>
                </c:pt>
                <c:pt idx="6">
                  <c:v>36534.959999999992</c:v>
                </c:pt>
                <c:pt idx="7">
                  <c:v>1385.9999999999995</c:v>
                </c:pt>
                <c:pt idx="8">
                  <c:v>2029.86</c:v>
                </c:pt>
                <c:pt idx="9">
                  <c:v>2381.3999999999996</c:v>
                </c:pt>
                <c:pt idx="10">
                  <c:v>14430.779999999997</c:v>
                </c:pt>
                <c:pt idx="11">
                  <c:v>11113.199999999999</c:v>
                </c:pt>
                <c:pt idx="12">
                  <c:v>5128.1999999999989</c:v>
                </c:pt>
                <c:pt idx="13">
                  <c:v>6496.5599999999986</c:v>
                </c:pt>
                <c:pt idx="14">
                  <c:v>11846.141999999998</c:v>
                </c:pt>
                <c:pt idx="15">
                  <c:v>24196.346999999998</c:v>
                </c:pt>
                <c:pt idx="16">
                  <c:v>33647.858999999989</c:v>
                </c:pt>
                <c:pt idx="17">
                  <c:v>42621.767999999996</c:v>
                </c:pt>
              </c:numCache>
            </c:numRef>
          </c:val>
          <c:smooth val="0"/>
        </c:ser>
        <c:dLbls>
          <c:showLegendKey val="0"/>
          <c:showVal val="0"/>
          <c:showCatName val="0"/>
          <c:showSerName val="0"/>
          <c:showPercent val="0"/>
          <c:showBubbleSize val="0"/>
        </c:dLbls>
        <c:smooth val="0"/>
        <c:axId val="1234036400"/>
        <c:axId val="1234034768"/>
      </c:lineChart>
      <c:dateAx>
        <c:axId val="1234036400"/>
        <c:scaling>
          <c:orientation val="minMax"/>
        </c:scaling>
        <c:delete val="0"/>
        <c:axPos val="b"/>
        <c:numFmt formatCode="mmm\-yy" sourceLinked="1"/>
        <c:majorTickMark val="none"/>
        <c:minorTickMark val="none"/>
        <c:tickLblPos val="nextTo"/>
        <c:crossAx val="1234034768"/>
        <c:crosses val="autoZero"/>
        <c:auto val="1"/>
        <c:lblOffset val="100"/>
        <c:baseTimeUnit val="months"/>
      </c:dateAx>
      <c:valAx>
        <c:axId val="1234034768"/>
        <c:scaling>
          <c:orientation val="minMax"/>
        </c:scaling>
        <c:delete val="0"/>
        <c:axPos val="l"/>
        <c:majorGridlines/>
        <c:numFmt formatCode="_-* #,##0_-;\-* #,##0_-;_-* &quot;-&quot;??_-;_-@_-" sourceLinked="1"/>
        <c:majorTickMark val="none"/>
        <c:minorTickMark val="none"/>
        <c:tickLblPos val="nextTo"/>
        <c:crossAx val="123403640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PLAN DE FABRICACION</a:t>
            </a:r>
          </a:p>
        </c:rich>
      </c:tx>
      <c:overlay val="0"/>
    </c:title>
    <c:autoTitleDeleted val="0"/>
    <c:plotArea>
      <c:layout/>
      <c:lineChart>
        <c:grouping val="standard"/>
        <c:varyColors val="0"/>
        <c:ser>
          <c:idx val="1"/>
          <c:order val="0"/>
          <c:tx>
            <c:v>Pronostico</c:v>
          </c:tx>
          <c:marker>
            <c:symbol val="none"/>
          </c:marker>
          <c:cat>
            <c:numRef>
              <c:f>'9010'!$C$1:$T$1</c:f>
              <c:numCache>
                <c:formatCode>mmm\-yy</c:formatCode>
                <c:ptCount val="17"/>
                <c:pt idx="0">
                  <c:v>42614</c:v>
                </c:pt>
                <c:pt idx="1">
                  <c:v>42644</c:v>
                </c:pt>
                <c:pt idx="2">
                  <c:v>42675</c:v>
                </c:pt>
                <c:pt idx="3">
                  <c:v>42705</c:v>
                </c:pt>
                <c:pt idx="4">
                  <c:v>42736</c:v>
                </c:pt>
                <c:pt idx="5">
                  <c:v>42767</c:v>
                </c:pt>
                <c:pt idx="6">
                  <c:v>42795</c:v>
                </c:pt>
                <c:pt idx="7">
                  <c:v>42826</c:v>
                </c:pt>
                <c:pt idx="8">
                  <c:v>42856</c:v>
                </c:pt>
                <c:pt idx="9">
                  <c:v>42887</c:v>
                </c:pt>
                <c:pt idx="10">
                  <c:v>42917</c:v>
                </c:pt>
                <c:pt idx="11">
                  <c:v>42948</c:v>
                </c:pt>
                <c:pt idx="12">
                  <c:v>42979</c:v>
                </c:pt>
                <c:pt idx="13">
                  <c:v>43009</c:v>
                </c:pt>
                <c:pt idx="14">
                  <c:v>43040</c:v>
                </c:pt>
                <c:pt idx="15">
                  <c:v>43070</c:v>
                </c:pt>
                <c:pt idx="16">
                  <c:v>43101</c:v>
                </c:pt>
              </c:numCache>
            </c:numRef>
          </c:cat>
          <c:val>
            <c:numRef>
              <c:f>'9010'!$C$4:$T$4</c:f>
              <c:numCache>
                <c:formatCode>_-* #,##0_-;\-* #,##0_-;_-* "-"??_-;_-@_-</c:formatCode>
                <c:ptCount val="17"/>
                <c:pt idx="1">
                  <c:v>6187</c:v>
                </c:pt>
                <c:pt idx="2">
                  <c:v>11282</c:v>
                </c:pt>
                <c:pt idx="3">
                  <c:v>23044</c:v>
                </c:pt>
                <c:pt idx="4">
                  <c:v>32045</c:v>
                </c:pt>
                <c:pt idx="5">
                  <c:v>40592.160000000003</c:v>
                </c:pt>
                <c:pt idx="6">
                  <c:v>36534.959999999999</c:v>
                </c:pt>
                <c:pt idx="7">
                  <c:v>1386</c:v>
                </c:pt>
                <c:pt idx="8">
                  <c:v>2029.8600000000004</c:v>
                </c:pt>
                <c:pt idx="9">
                  <c:v>2381.4</c:v>
                </c:pt>
                <c:pt idx="10">
                  <c:v>14430.779999999999</c:v>
                </c:pt>
                <c:pt idx="11">
                  <c:v>11113.2</c:v>
                </c:pt>
                <c:pt idx="12">
                  <c:v>5128.2</c:v>
                </c:pt>
                <c:pt idx="13">
                  <c:v>6496.56</c:v>
                </c:pt>
                <c:pt idx="14">
                  <c:v>11846.142</c:v>
                </c:pt>
                <c:pt idx="15">
                  <c:v>24196.347000000002</c:v>
                </c:pt>
                <c:pt idx="16">
                  <c:v>33647.858999999997</c:v>
                </c:pt>
              </c:numCache>
            </c:numRef>
          </c:val>
          <c:smooth val="0"/>
        </c:ser>
        <c:ser>
          <c:idx val="2"/>
          <c:order val="1"/>
          <c:tx>
            <c:v>Plan de producción</c:v>
          </c:tx>
          <c:marker>
            <c:symbol val="none"/>
          </c:marker>
          <c:cat>
            <c:numRef>
              <c:f>'9010'!$C$1:$T$1</c:f>
              <c:numCache>
                <c:formatCode>mmm\-yy</c:formatCode>
                <c:ptCount val="17"/>
                <c:pt idx="0">
                  <c:v>42614</c:v>
                </c:pt>
                <c:pt idx="1">
                  <c:v>42644</c:v>
                </c:pt>
                <c:pt idx="2">
                  <c:v>42675</c:v>
                </c:pt>
                <c:pt idx="3">
                  <c:v>42705</c:v>
                </c:pt>
                <c:pt idx="4">
                  <c:v>42736</c:v>
                </c:pt>
                <c:pt idx="5">
                  <c:v>42767</c:v>
                </c:pt>
                <c:pt idx="6">
                  <c:v>42795</c:v>
                </c:pt>
                <c:pt idx="7">
                  <c:v>42826</c:v>
                </c:pt>
                <c:pt idx="8">
                  <c:v>42856</c:v>
                </c:pt>
                <c:pt idx="9">
                  <c:v>42887</c:v>
                </c:pt>
                <c:pt idx="10">
                  <c:v>42917</c:v>
                </c:pt>
                <c:pt idx="11">
                  <c:v>42948</c:v>
                </c:pt>
                <c:pt idx="12">
                  <c:v>42979</c:v>
                </c:pt>
                <c:pt idx="13">
                  <c:v>43009</c:v>
                </c:pt>
                <c:pt idx="14">
                  <c:v>43040</c:v>
                </c:pt>
                <c:pt idx="15">
                  <c:v>43070</c:v>
                </c:pt>
                <c:pt idx="16">
                  <c:v>43101</c:v>
                </c:pt>
              </c:numCache>
            </c:numRef>
          </c:cat>
          <c:val>
            <c:numRef>
              <c:f>'9010'!$C$10:$T$10</c:f>
              <c:numCache>
                <c:formatCode>_-* #,##0_-;\-* #,##0_-;_-* "-"??_-;_-@_-</c:formatCode>
                <c:ptCount val="17"/>
                <c:pt idx="1">
                  <c:v>6187</c:v>
                </c:pt>
                <c:pt idx="2">
                  <c:v>11282</c:v>
                </c:pt>
                <c:pt idx="3">
                  <c:v>23044</c:v>
                </c:pt>
                <c:pt idx="4">
                  <c:v>32045</c:v>
                </c:pt>
                <c:pt idx="5">
                  <c:v>40592.160000000003</c:v>
                </c:pt>
                <c:pt idx="6">
                  <c:v>36534.959999999999</c:v>
                </c:pt>
                <c:pt idx="7">
                  <c:v>1386</c:v>
                </c:pt>
                <c:pt idx="8">
                  <c:v>2029.8600000000004</c:v>
                </c:pt>
                <c:pt idx="9">
                  <c:v>2381.4</c:v>
                </c:pt>
                <c:pt idx="10">
                  <c:v>14430.779999999999</c:v>
                </c:pt>
                <c:pt idx="11">
                  <c:v>11113.2</c:v>
                </c:pt>
                <c:pt idx="12">
                  <c:v>5128.2</c:v>
                </c:pt>
                <c:pt idx="13">
                  <c:v>6496.56</c:v>
                </c:pt>
                <c:pt idx="14">
                  <c:v>11846.142</c:v>
                </c:pt>
                <c:pt idx="15">
                  <c:v>24196.347000000002</c:v>
                </c:pt>
                <c:pt idx="16">
                  <c:v>33647.858999999997</c:v>
                </c:pt>
              </c:numCache>
            </c:numRef>
          </c:val>
          <c:smooth val="0"/>
        </c:ser>
        <c:dLbls>
          <c:showLegendKey val="0"/>
          <c:showVal val="0"/>
          <c:showCatName val="0"/>
          <c:showSerName val="0"/>
          <c:showPercent val="0"/>
          <c:showBubbleSize val="0"/>
        </c:dLbls>
        <c:smooth val="0"/>
        <c:axId val="1234035312"/>
        <c:axId val="1234028784"/>
      </c:lineChart>
      <c:dateAx>
        <c:axId val="1234035312"/>
        <c:scaling>
          <c:orientation val="minMax"/>
        </c:scaling>
        <c:delete val="0"/>
        <c:axPos val="b"/>
        <c:numFmt formatCode="mmm\-yy" sourceLinked="1"/>
        <c:majorTickMark val="none"/>
        <c:minorTickMark val="none"/>
        <c:tickLblPos val="nextTo"/>
        <c:crossAx val="1234028784"/>
        <c:crosses val="autoZero"/>
        <c:auto val="1"/>
        <c:lblOffset val="100"/>
        <c:baseTimeUnit val="months"/>
      </c:dateAx>
      <c:valAx>
        <c:axId val="1234028784"/>
        <c:scaling>
          <c:orientation val="minMax"/>
        </c:scaling>
        <c:delete val="0"/>
        <c:axPos val="l"/>
        <c:majorGridlines/>
        <c:numFmt formatCode="_-* #,##0_-;\-* #,##0_-;_-* &quot;-&quot;??_-;_-@_-" sourceLinked="1"/>
        <c:majorTickMark val="none"/>
        <c:minorTickMark val="none"/>
        <c:tickLblPos val="nextTo"/>
        <c:crossAx val="12340353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0</xdr:colOff>
      <xdr:row>23</xdr:row>
      <xdr:rowOff>100444</xdr:rowOff>
    </xdr:from>
    <xdr:to>
      <xdr:col>10</xdr:col>
      <xdr:colOff>600074</xdr:colOff>
      <xdr:row>41</xdr:row>
      <xdr:rowOff>116030</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148502</xdr:colOff>
      <xdr:row>24</xdr:row>
      <xdr:rowOff>5194</xdr:rowOff>
    </xdr:from>
    <xdr:to>
      <xdr:col>10</xdr:col>
      <xdr:colOff>600074</xdr:colOff>
      <xdr:row>42</xdr:row>
      <xdr:rowOff>29439</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a1" displayName="Tabla1" ref="A1:I107" totalsRowCount="1">
  <autoFilter ref="A1:I106">
    <filterColumn colId="1">
      <filters>
        <filter val="9005"/>
      </filters>
    </filterColumn>
  </autoFilter>
  <tableColumns count="9">
    <tableColumn id="1" name="Mes" totalsRowLabel="Total" dataCellStyle="Normal 2 3"/>
    <tableColumn id="2" name="FAMILIA" dataCellStyle="Normal 2 3"/>
    <tableColumn id="3" name="Codigo" dataCellStyle="Normal 2 3"/>
    <tableColumn id="4" name="Nombre del  Producto" dataCellStyle="Normal 2 3"/>
    <tableColumn id="5" name="Masa" dataCellStyle="Normal 2 3"/>
    <tableColumn id="6" name="% Participación" dataDxfId="7" totalsRowDxfId="6" dataCellStyle="Porcentaje 8"/>
    <tableColumn id="7" name="Factor Leo" dataDxfId="5" totalsRowDxfId="4" dataCellStyle="Porcentaje 8"/>
    <tableColumn id="8" name="Proyección" dataDxfId="3" totalsRowDxfId="2" dataCellStyle="Millares 2 3"/>
    <tableColumn id="9" name="Ventas" totalsRowFunction="sum" dataDxfId="1" totalsRowDxfId="0" dataCellStyle="Millares 2 3"/>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xml"/><Relationship Id="rId1" Type="http://schemas.openxmlformats.org/officeDocument/2006/relationships/printerSettings" Target="../printerSettings/printerSettings9.bin"/><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2.xml"/><Relationship Id="rId1" Type="http://schemas.openxmlformats.org/officeDocument/2006/relationships/printerSettings" Target="../printerSettings/printerSettings10.bin"/><Relationship Id="rId4"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tabColor rgb="FF00FF00"/>
  </sheetPr>
  <dimension ref="A1:Y25"/>
  <sheetViews>
    <sheetView showGridLines="0" tabSelected="1" zoomScale="115" zoomScaleNormal="115" workbookViewId="0">
      <pane xSplit="1" ySplit="2" topLeftCell="C3" activePane="bottomRight" state="frozen"/>
      <selection pane="topRight" activeCell="B1" sqref="B1"/>
      <selection pane="bottomLeft" activeCell="A3" sqref="A3"/>
      <selection pane="bottomRight" activeCell="F20" sqref="F20"/>
    </sheetView>
  </sheetViews>
  <sheetFormatPr baseColWidth="10" defaultRowHeight="14.25" x14ac:dyDescent="0.2"/>
  <cols>
    <col min="1" max="1" width="31.625" bestFit="1" customWidth="1"/>
    <col min="2" max="2" width="11.75" bestFit="1" customWidth="1"/>
    <col min="3" max="4" width="11.25" bestFit="1" customWidth="1"/>
    <col min="5" max="6" width="12.75" bestFit="1" customWidth="1"/>
    <col min="7" max="7" width="12.75" customWidth="1"/>
    <col min="8" max="20" width="10.125" bestFit="1" customWidth="1"/>
  </cols>
  <sheetData>
    <row r="1" spans="1:25" s="14" customFormat="1" ht="15" x14ac:dyDescent="0.25">
      <c r="A1" s="124" t="s">
        <v>12</v>
      </c>
      <c r="B1" s="122">
        <v>42552</v>
      </c>
      <c r="C1" s="122">
        <v>42583</v>
      </c>
      <c r="D1" s="122">
        <v>42614</v>
      </c>
      <c r="E1" s="122">
        <v>42644</v>
      </c>
      <c r="F1" s="122">
        <v>42675</v>
      </c>
      <c r="G1" s="126">
        <v>42705</v>
      </c>
      <c r="H1" s="122">
        <v>42736</v>
      </c>
      <c r="I1" s="122">
        <v>42767</v>
      </c>
      <c r="J1" s="122">
        <v>42795</v>
      </c>
      <c r="K1" s="122">
        <v>42826</v>
      </c>
      <c r="L1" s="122">
        <v>42856</v>
      </c>
      <c r="M1" s="122">
        <v>42887</v>
      </c>
      <c r="N1" s="122">
        <v>42917</v>
      </c>
      <c r="O1" s="122">
        <v>42948</v>
      </c>
      <c r="P1" s="122">
        <v>42979</v>
      </c>
      <c r="Q1" s="122">
        <v>43009</v>
      </c>
      <c r="R1" s="122">
        <v>43040</v>
      </c>
      <c r="S1" s="122">
        <v>43070</v>
      </c>
      <c r="T1" s="122">
        <v>43101</v>
      </c>
      <c r="U1" s="122">
        <v>43132</v>
      </c>
      <c r="V1" s="122">
        <v>43160</v>
      </c>
      <c r="W1" s="122">
        <v>43191</v>
      </c>
      <c r="X1" s="122">
        <v>43221</v>
      </c>
    </row>
    <row r="2" spans="1:25" s="117" customFormat="1" ht="15" x14ac:dyDescent="0.25">
      <c r="A2" s="125"/>
      <c r="B2" s="123"/>
      <c r="C2" s="123"/>
      <c r="D2" s="123"/>
      <c r="E2" s="123"/>
      <c r="F2" s="123"/>
      <c r="G2" s="127"/>
      <c r="H2" s="123"/>
      <c r="I2" s="123"/>
      <c r="J2" s="123"/>
      <c r="K2" s="123"/>
      <c r="L2" s="123"/>
      <c r="M2" s="123"/>
      <c r="N2" s="123"/>
      <c r="O2" s="123"/>
      <c r="P2" s="123"/>
      <c r="Q2" s="123"/>
      <c r="R2" s="123"/>
      <c r="S2" s="123"/>
      <c r="T2" s="123"/>
      <c r="U2" s="123"/>
      <c r="V2" s="123"/>
      <c r="W2" s="123"/>
      <c r="X2" s="123"/>
    </row>
    <row r="3" spans="1:25" s="1" customFormat="1" ht="15" x14ac:dyDescent="0.2">
      <c r="A3" s="89" t="s">
        <v>214</v>
      </c>
      <c r="B3" s="90"/>
      <c r="C3" s="90"/>
      <c r="D3" s="90"/>
      <c r="E3" s="93"/>
      <c r="F3" s="93"/>
      <c r="G3" s="93"/>
      <c r="H3" s="90"/>
      <c r="I3" s="90"/>
      <c r="J3" s="90"/>
      <c r="K3" s="90"/>
      <c r="L3" s="90"/>
      <c r="M3" s="90"/>
      <c r="N3" s="90"/>
      <c r="O3" s="90"/>
      <c r="P3" s="90"/>
      <c r="Q3" s="90"/>
      <c r="R3" s="90"/>
      <c r="S3" s="90"/>
      <c r="T3" s="90"/>
      <c r="U3" s="90"/>
      <c r="V3" s="90"/>
      <c r="W3" s="90"/>
      <c r="X3" s="90"/>
    </row>
    <row r="4" spans="1:25" s="14" customFormat="1" ht="15" x14ac:dyDescent="0.25">
      <c r="A4" s="88" t="s">
        <v>0</v>
      </c>
      <c r="B4" s="87"/>
      <c r="C4" s="87">
        <v>919000</v>
      </c>
      <c r="D4" s="87">
        <v>1350000</v>
      </c>
      <c r="E4" s="87">
        <v>1400000</v>
      </c>
      <c r="F4" s="87">
        <v>1867000</v>
      </c>
      <c r="G4" s="87">
        <v>1225256</v>
      </c>
      <c r="H4" s="87">
        <v>1060000</v>
      </c>
      <c r="I4" s="87">
        <v>1370000</v>
      </c>
      <c r="J4" s="87">
        <v>1110000</v>
      </c>
      <c r="K4" s="87">
        <v>1210000</v>
      </c>
      <c r="L4" s="87">
        <v>920000</v>
      </c>
      <c r="M4" s="87">
        <v>1020000</v>
      </c>
      <c r="N4" s="87">
        <v>920000</v>
      </c>
      <c r="O4" s="87">
        <v>1000000</v>
      </c>
      <c r="P4" s="87">
        <v>1490000</v>
      </c>
      <c r="Q4" s="87">
        <v>1540000</v>
      </c>
      <c r="R4" s="87">
        <v>2040000</v>
      </c>
      <c r="S4" s="87">
        <v>1570000</v>
      </c>
      <c r="T4" s="87">
        <v>1468000</v>
      </c>
      <c r="U4" s="87">
        <v>1480660</v>
      </c>
      <c r="V4" s="87">
        <v>1198616</v>
      </c>
      <c r="W4" s="87">
        <v>1311674</v>
      </c>
      <c r="X4" s="87">
        <v>993801</v>
      </c>
      <c r="Y4" s="97">
        <v>1000000</v>
      </c>
    </row>
    <row r="5" spans="1:25" s="1" customFormat="1" x14ac:dyDescent="0.2">
      <c r="A5" s="91" t="s">
        <v>213</v>
      </c>
      <c r="B5" s="90"/>
      <c r="C5" s="93">
        <v>919000</v>
      </c>
      <c r="D5" s="93">
        <v>1350000</v>
      </c>
      <c r="E5" s="95">
        <v>1478199.9539183415</v>
      </c>
      <c r="F5" s="95">
        <v>1629302.4996702662</v>
      </c>
      <c r="G5" s="95">
        <f>1225256*22/30</f>
        <v>898521.06666666665</v>
      </c>
      <c r="H5" s="93">
        <v>1360000</v>
      </c>
      <c r="I5" s="93">
        <v>1370000</v>
      </c>
      <c r="J5" s="93">
        <v>1110000</v>
      </c>
      <c r="K5" s="93">
        <v>1210000</v>
      </c>
      <c r="L5" s="93">
        <v>920000</v>
      </c>
      <c r="M5" s="93">
        <v>1020000</v>
      </c>
      <c r="N5" s="93">
        <v>920000</v>
      </c>
      <c r="O5" s="93">
        <v>1000000</v>
      </c>
      <c r="P5" s="93">
        <v>1490000</v>
      </c>
      <c r="Q5" s="95">
        <v>1576317.1491145666</v>
      </c>
      <c r="R5" s="95">
        <v>1695338.5254460757</v>
      </c>
      <c r="S5" s="95">
        <v>1522528.8087431723</v>
      </c>
      <c r="T5" s="93">
        <v>1004648</v>
      </c>
      <c r="U5" s="93"/>
      <c r="V5" s="93"/>
      <c r="W5" s="93"/>
      <c r="X5" s="93"/>
    </row>
    <row r="6" spans="1:25" s="14" customFormat="1" ht="15" x14ac:dyDescent="0.25">
      <c r="A6" s="16" t="s">
        <v>1</v>
      </c>
      <c r="B6" s="87">
        <v>870875.6</v>
      </c>
      <c r="C6" s="87">
        <v>790554.20299999998</v>
      </c>
      <c r="D6" s="87">
        <v>1454977.808</v>
      </c>
      <c r="E6" s="87">
        <v>1076162.8</v>
      </c>
      <c r="F6" s="87">
        <v>1117180.3999999999</v>
      </c>
      <c r="G6" s="87">
        <v>798015</v>
      </c>
      <c r="H6" s="87"/>
      <c r="I6" s="87"/>
      <c r="J6" s="87"/>
      <c r="K6" s="87"/>
      <c r="L6" s="87"/>
      <c r="M6" s="87"/>
      <c r="N6" s="87"/>
      <c r="O6" s="87"/>
      <c r="P6" s="87"/>
      <c r="Q6" s="87"/>
      <c r="R6" s="87"/>
      <c r="S6" s="87"/>
      <c r="T6" s="87"/>
      <c r="U6" s="87"/>
      <c r="V6" s="87"/>
      <c r="W6" s="87"/>
      <c r="X6" s="87"/>
    </row>
    <row r="7" spans="1:25" s="1" customFormat="1" x14ac:dyDescent="0.2">
      <c r="A7" s="91" t="s">
        <v>2</v>
      </c>
      <c r="B7" s="90"/>
      <c r="C7" s="92">
        <f>+C4-C6</f>
        <v>128445.79700000002</v>
      </c>
      <c r="D7" s="92">
        <f>+D4-D6</f>
        <v>-104977.80799999996</v>
      </c>
      <c r="E7" s="93">
        <f>+E5-E6</f>
        <v>402037.1539183415</v>
      </c>
      <c r="F7" s="93">
        <f>+F5-F6</f>
        <v>512122.09967026627</v>
      </c>
      <c r="G7" s="93">
        <f>+G5-G6</f>
        <v>100506.06666666665</v>
      </c>
      <c r="H7" s="90"/>
      <c r="I7" s="90"/>
      <c r="J7" s="90"/>
      <c r="K7" s="90"/>
      <c r="L7" s="90"/>
      <c r="M7" s="90"/>
      <c r="N7" s="90"/>
      <c r="O7" s="90"/>
      <c r="P7" s="90"/>
      <c r="Q7" s="90"/>
      <c r="R7" s="90"/>
      <c r="S7" s="90"/>
      <c r="T7" s="90"/>
      <c r="U7" s="90"/>
      <c r="V7" s="90"/>
      <c r="W7" s="90"/>
      <c r="X7" s="90"/>
    </row>
    <row r="8" spans="1:25" s="14" customFormat="1" ht="15" x14ac:dyDescent="0.25">
      <c r="A8" s="88" t="s">
        <v>3</v>
      </c>
      <c r="B8" s="87"/>
      <c r="C8" s="87">
        <f>+B7+C7</f>
        <v>128445.79700000002</v>
      </c>
      <c r="D8" s="87">
        <f>+C7+D7</f>
        <v>23467.98900000006</v>
      </c>
      <c r="E8" s="87">
        <f>+D7+E7</f>
        <v>297059.34591834154</v>
      </c>
      <c r="F8" s="87">
        <f>+E7+F7</f>
        <v>914159.25358860777</v>
      </c>
      <c r="G8" s="87">
        <f>+F7+G7</f>
        <v>612628.16633693292</v>
      </c>
      <c r="H8" s="87"/>
      <c r="I8" s="87"/>
      <c r="J8" s="87"/>
      <c r="K8" s="87"/>
      <c r="L8" s="87"/>
      <c r="M8" s="87"/>
      <c r="N8" s="87"/>
      <c r="O8" s="87"/>
      <c r="P8" s="87"/>
      <c r="Q8" s="87"/>
      <c r="R8" s="87"/>
      <c r="S8" s="87"/>
      <c r="T8" s="87"/>
      <c r="U8" s="87"/>
      <c r="V8" s="87"/>
      <c r="W8" s="87"/>
      <c r="X8" s="87"/>
    </row>
    <row r="9" spans="1:25" ht="6" customHeight="1" x14ac:dyDescent="0.2">
      <c r="A9" s="6"/>
      <c r="B9" s="7"/>
      <c r="C9" s="7"/>
      <c r="D9" s="7"/>
      <c r="E9" s="7"/>
      <c r="F9" s="7"/>
      <c r="G9" s="7"/>
      <c r="H9" s="7"/>
      <c r="I9" s="7"/>
      <c r="J9" s="7"/>
      <c r="K9" s="7"/>
      <c r="L9" s="7"/>
      <c r="M9" s="7"/>
      <c r="N9" s="7"/>
      <c r="O9" s="7"/>
      <c r="P9" s="7"/>
      <c r="Q9" s="7"/>
      <c r="R9" s="7"/>
      <c r="S9" s="7"/>
      <c r="T9" s="7"/>
      <c r="U9" s="7"/>
      <c r="V9" s="7"/>
      <c r="W9" s="7"/>
      <c r="X9" s="7"/>
    </row>
    <row r="10" spans="1:25" ht="15" x14ac:dyDescent="0.25">
      <c r="A10" s="16" t="s">
        <v>4</v>
      </c>
      <c r="B10" s="3"/>
      <c r="C10" s="87">
        <v>888624.99999999988</v>
      </c>
      <c r="D10" s="87">
        <v>1361666.666666667</v>
      </c>
      <c r="E10" s="87">
        <v>1370577.1205850099</v>
      </c>
      <c r="F10" s="87">
        <v>1859866.6666666667</v>
      </c>
      <c r="G10" s="87">
        <v>891114.39999999816</v>
      </c>
      <c r="H10" s="87">
        <v>1065166.6666666665</v>
      </c>
      <c r="I10" s="87">
        <v>1365666.6666666667</v>
      </c>
      <c r="J10" s="87">
        <v>1111666.6666666667</v>
      </c>
      <c r="K10" s="87">
        <v>1205166.6666666665</v>
      </c>
      <c r="L10" s="87">
        <v>921666.66666666674</v>
      </c>
      <c r="M10" s="87">
        <v>1018333.3333333334</v>
      </c>
      <c r="N10" s="87">
        <v>921333.33333333326</v>
      </c>
      <c r="O10" s="87">
        <v>1008166.6666666648</v>
      </c>
      <c r="P10" s="87">
        <v>1490833.3333333354</v>
      </c>
      <c r="Q10" s="87">
        <v>1548333.3333333333</v>
      </c>
      <c r="R10" s="87">
        <v>2032166.6666666667</v>
      </c>
      <c r="S10" s="87">
        <v>1567210</v>
      </c>
      <c r="T10" s="87">
        <v>1468211</v>
      </c>
      <c r="U10" s="87">
        <v>1475959.2666666666</v>
      </c>
      <c r="V10" s="87">
        <v>1200500.3</v>
      </c>
      <c r="W10" s="87">
        <v>1306376.1166666667</v>
      </c>
      <c r="X10" s="87">
        <v>993904.31666666653</v>
      </c>
    </row>
    <row r="11" spans="1:25" x14ac:dyDescent="0.2">
      <c r="A11" s="4" t="s">
        <v>5</v>
      </c>
      <c r="B11" s="5">
        <v>1012279</v>
      </c>
      <c r="C11" s="5">
        <v>408205.20199999999</v>
      </c>
      <c r="D11" s="5">
        <v>1486237.808</v>
      </c>
      <c r="E11" s="5">
        <v>1227790.8</v>
      </c>
      <c r="F11" s="5">
        <v>1144986.3999999999</v>
      </c>
      <c r="G11" s="5">
        <v>596163</v>
      </c>
      <c r="H11" s="5"/>
      <c r="I11" s="5"/>
      <c r="J11" s="5"/>
      <c r="K11" s="5"/>
      <c r="L11" s="5"/>
      <c r="M11" s="5"/>
      <c r="N11" s="5"/>
      <c r="O11" s="5"/>
      <c r="P11" s="5"/>
      <c r="Q11" s="5"/>
      <c r="R11" s="5"/>
      <c r="S11" s="5"/>
      <c r="T11" s="5"/>
      <c r="U11" s="5"/>
      <c r="V11" s="5"/>
      <c r="W11" s="5"/>
      <c r="X11" s="5"/>
    </row>
    <row r="12" spans="1:25" x14ac:dyDescent="0.2">
      <c r="A12" s="2" t="s">
        <v>2</v>
      </c>
      <c r="B12" s="3"/>
      <c r="C12" s="3">
        <f>+C10-C11</f>
        <v>480419.79799999989</v>
      </c>
      <c r="D12" s="3">
        <f>+D10-D11</f>
        <v>-124571.14133333298</v>
      </c>
      <c r="E12" s="3">
        <f>+E10-E11</f>
        <v>142786.32058500987</v>
      </c>
      <c r="F12" s="3">
        <f>+F10-F11</f>
        <v>714880.26666666684</v>
      </c>
      <c r="G12" s="3">
        <f>+G10-G11</f>
        <v>294951.39999999816</v>
      </c>
      <c r="H12" s="3"/>
      <c r="I12" s="3"/>
      <c r="J12" s="3"/>
      <c r="K12" s="3"/>
      <c r="L12" s="3"/>
      <c r="M12" s="3"/>
      <c r="N12" s="3"/>
      <c r="O12" s="3"/>
      <c r="P12" s="3"/>
      <c r="Q12" s="3"/>
      <c r="R12" s="3"/>
      <c r="S12" s="3"/>
      <c r="T12" s="3"/>
      <c r="U12" s="3"/>
      <c r="V12" s="3"/>
      <c r="W12" s="3"/>
      <c r="X12" s="3"/>
    </row>
    <row r="13" spans="1:25" x14ac:dyDescent="0.2">
      <c r="A13" s="4" t="s">
        <v>3</v>
      </c>
      <c r="B13" s="5"/>
      <c r="C13" s="5">
        <f>C12+B12</f>
        <v>480419.79799999989</v>
      </c>
      <c r="D13" s="5">
        <f t="shared" ref="D13:G13" si="0">D12+C12</f>
        <v>355848.65666666691</v>
      </c>
      <c r="E13" s="5">
        <f t="shared" si="0"/>
        <v>18215.179251676891</v>
      </c>
      <c r="F13" s="5">
        <f t="shared" si="0"/>
        <v>857666.58725167671</v>
      </c>
      <c r="G13" s="5">
        <f t="shared" si="0"/>
        <v>1009831.666666665</v>
      </c>
      <c r="H13" s="5"/>
      <c r="I13" s="5"/>
      <c r="J13" s="5"/>
      <c r="K13" s="5"/>
      <c r="L13" s="5"/>
      <c r="M13" s="5"/>
      <c r="N13" s="5"/>
      <c r="O13" s="5"/>
      <c r="P13" s="5"/>
      <c r="Q13" s="5"/>
      <c r="R13" s="5"/>
      <c r="S13" s="5"/>
      <c r="T13" s="5"/>
      <c r="U13" s="5"/>
      <c r="V13" s="5"/>
      <c r="W13" s="5"/>
      <c r="X13" s="5"/>
    </row>
    <row r="14" spans="1:25" ht="6" customHeight="1" x14ac:dyDescent="0.2">
      <c r="A14" s="6"/>
      <c r="B14" s="7"/>
      <c r="C14" s="7"/>
      <c r="D14" s="7"/>
      <c r="E14" s="7"/>
      <c r="F14" s="7"/>
      <c r="G14" s="7"/>
      <c r="H14" s="7"/>
      <c r="I14" s="7"/>
      <c r="J14" s="7"/>
      <c r="K14" s="7"/>
      <c r="L14" s="7"/>
      <c r="M14" s="7"/>
      <c r="N14" s="7"/>
      <c r="O14" s="7"/>
      <c r="P14" s="7"/>
      <c r="Q14" s="7"/>
      <c r="R14" s="7"/>
      <c r="S14" s="7"/>
      <c r="T14" s="7"/>
      <c r="U14" s="7"/>
      <c r="V14" s="7"/>
      <c r="W14" s="7"/>
      <c r="X14" s="7"/>
    </row>
    <row r="15" spans="1:25" s="14" customFormat="1" ht="15" x14ac:dyDescent="0.25">
      <c r="A15" s="16" t="s">
        <v>6</v>
      </c>
      <c r="B15" s="87"/>
      <c r="C15" s="87">
        <f>C10-C4+B16</f>
        <v>473805.49999999988</v>
      </c>
      <c r="D15" s="87">
        <f>C15+D10-D4</f>
        <v>485472.16666666698</v>
      </c>
      <c r="E15" s="96">
        <f>+E10+D16-E5</f>
        <v>32206.666666668374</v>
      </c>
      <c r="F15" s="96">
        <f t="shared" ref="F15" si="1">E15+F10-F4</f>
        <v>25073.333333335118</v>
      </c>
      <c r="G15" s="96">
        <f>F15+G10-G5</f>
        <v>17666.666666666628</v>
      </c>
      <c r="H15" s="96">
        <f t="shared" ref="H15" si="2">G15+H10-H4</f>
        <v>22833.333333333023</v>
      </c>
      <c r="I15" s="96">
        <f t="shared" ref="I15" si="3">H15+I10-I4</f>
        <v>18499.999999999767</v>
      </c>
      <c r="J15" s="96">
        <f t="shared" ref="J15" si="4">I15+J10-J4</f>
        <v>20166.666666666511</v>
      </c>
      <c r="K15" s="96">
        <f t="shared" ref="K15" si="5">J15+K10-K4</f>
        <v>15333.333333333023</v>
      </c>
      <c r="L15" s="96">
        <f t="shared" ref="L15" si="6">K15+L10-L4</f>
        <v>16999.999999999767</v>
      </c>
      <c r="M15" s="96">
        <f t="shared" ref="M15" si="7">L15+M10-M4</f>
        <v>15333.333333333139</v>
      </c>
      <c r="N15" s="96">
        <f t="shared" ref="N15" si="8">M15+N10-N4</f>
        <v>16666.666666666395</v>
      </c>
      <c r="O15" s="96">
        <f t="shared" ref="O15" si="9">N15+O10-O4</f>
        <v>24833.33333333116</v>
      </c>
      <c r="P15" s="96">
        <f t="shared" ref="P15" si="10">O15+P10-P4</f>
        <v>25666.666666666511</v>
      </c>
      <c r="Q15" s="96">
        <f t="shared" ref="Q15" si="11">P15+Q10-Q4</f>
        <v>33999.999999999767</v>
      </c>
      <c r="R15" s="96">
        <f t="shared" ref="R15" si="12">Q15+R10-R4</f>
        <v>26166.666666666511</v>
      </c>
      <c r="S15" s="96">
        <f t="shared" ref="S15" si="13">R15+S10-S4</f>
        <v>23376.666666666511</v>
      </c>
      <c r="T15" s="96">
        <f t="shared" ref="T15" si="14">S15+T10-T4</f>
        <v>23587.666666666511</v>
      </c>
      <c r="U15" s="96">
        <f t="shared" ref="U15" si="15">T15+U10-U4</f>
        <v>18886.933333333116</v>
      </c>
      <c r="V15" s="96">
        <f t="shared" ref="V15" si="16">U15+V10-V4</f>
        <v>20771.233333333163</v>
      </c>
      <c r="W15" s="96">
        <f t="shared" ref="W15" si="17">V15+W10-W4</f>
        <v>15473.34999999986</v>
      </c>
      <c r="X15" s="96">
        <f t="shared" ref="X15" si="18">W15+X10-X4</f>
        <v>15576.666666666395</v>
      </c>
    </row>
    <row r="16" spans="1:25" x14ac:dyDescent="0.2">
      <c r="A16" s="4" t="s">
        <v>7</v>
      </c>
      <c r="B16" s="5">
        <v>504180.5</v>
      </c>
      <c r="C16" s="5">
        <v>112478.5</v>
      </c>
      <c r="D16" s="5">
        <v>139829.5</v>
      </c>
      <c r="E16" s="5">
        <v>294610.5</v>
      </c>
      <c r="F16" s="5">
        <v>322416.5</v>
      </c>
      <c r="G16" s="5">
        <v>140199</v>
      </c>
      <c r="H16" s="5"/>
      <c r="I16" s="5"/>
      <c r="J16" s="5"/>
      <c r="K16" s="5"/>
      <c r="L16" s="5"/>
      <c r="M16" s="5"/>
      <c r="N16" s="5"/>
      <c r="O16" s="5"/>
      <c r="P16" s="5"/>
      <c r="Q16" s="5"/>
      <c r="R16" s="5"/>
      <c r="S16" s="5"/>
      <c r="T16" s="5"/>
      <c r="U16" s="5"/>
      <c r="V16" s="5"/>
      <c r="W16" s="5"/>
      <c r="X16" s="5"/>
    </row>
    <row r="17" spans="1:24" x14ac:dyDescent="0.2">
      <c r="A17" s="2" t="s">
        <v>2</v>
      </c>
      <c r="B17" s="3"/>
      <c r="C17" s="3">
        <f>+C15-C16</f>
        <v>361326.99999999988</v>
      </c>
      <c r="D17" s="3">
        <f>+D15-D16</f>
        <v>345642.66666666698</v>
      </c>
      <c r="E17" s="3">
        <f>+E15-E16</f>
        <v>-262403.83333333163</v>
      </c>
      <c r="F17" s="3">
        <f>+F15-F16</f>
        <v>-297343.16666666488</v>
      </c>
      <c r="G17" s="3">
        <f>+G15-G16</f>
        <v>-122532.33333333337</v>
      </c>
      <c r="H17" s="3"/>
      <c r="I17" s="3"/>
      <c r="J17" s="3"/>
      <c r="K17" s="3"/>
      <c r="L17" s="3"/>
      <c r="M17" s="3"/>
      <c r="N17" s="3"/>
      <c r="O17" s="3"/>
      <c r="P17" s="3"/>
      <c r="Q17" s="3"/>
      <c r="R17" s="3"/>
      <c r="S17" s="3"/>
      <c r="T17" s="3"/>
      <c r="U17" s="3"/>
      <c r="V17" s="3"/>
      <c r="W17" s="3"/>
      <c r="X17" s="3"/>
    </row>
    <row r="18" spans="1:24" s="23" customFormat="1" x14ac:dyDescent="0.2">
      <c r="A18" s="21" t="s">
        <v>8</v>
      </c>
      <c r="B18" s="22">
        <f t="shared" ref="B18:G18" si="19">IFERROR(B16/(C4/$B$19),0)</f>
        <v>16.458558215451578</v>
      </c>
      <c r="C18" s="22">
        <f t="shared" si="19"/>
        <v>2.4995222222222222</v>
      </c>
      <c r="D18" s="22">
        <f t="shared" si="19"/>
        <v>2.9963464285714285</v>
      </c>
      <c r="E18" s="21">
        <f t="shared" si="19"/>
        <v>4.7339662560257096</v>
      </c>
      <c r="F18" s="21">
        <f t="shared" si="19"/>
        <v>7.8942645455317093</v>
      </c>
      <c r="G18" s="21">
        <f>IFERROR(G16/(H4/$B$19),0)</f>
        <v>3.9678962264150939</v>
      </c>
      <c r="H18" s="21">
        <f t="shared" ref="H18:T18" si="20">IFERROR(H15/(I4/$B$19),0)</f>
        <v>0.49999999999999323</v>
      </c>
      <c r="I18" s="21">
        <f t="shared" si="20"/>
        <v>0.49999999999999373</v>
      </c>
      <c r="J18" s="21">
        <f t="shared" si="20"/>
        <v>0.49999999999999611</v>
      </c>
      <c r="K18" s="21">
        <f t="shared" si="20"/>
        <v>0.49999999999998984</v>
      </c>
      <c r="L18" s="21">
        <f t="shared" si="20"/>
        <v>0.49999999999999317</v>
      </c>
      <c r="M18" s="21">
        <f t="shared" si="20"/>
        <v>0.49999999999999367</v>
      </c>
      <c r="N18" s="21">
        <f t="shared" si="20"/>
        <v>0.49999999999999184</v>
      </c>
      <c r="O18" s="21">
        <f t="shared" si="20"/>
        <v>0.49999999999995626</v>
      </c>
      <c r="P18" s="21">
        <f t="shared" si="20"/>
        <v>0.49999999999999695</v>
      </c>
      <c r="Q18" s="21">
        <f t="shared" si="20"/>
        <v>0.49999999999999656</v>
      </c>
      <c r="R18" s="21">
        <f t="shared" si="20"/>
        <v>0.499999999999997</v>
      </c>
      <c r="S18" s="21">
        <f t="shared" si="20"/>
        <v>0.47772479564032377</v>
      </c>
      <c r="T18" s="21">
        <f t="shared" si="20"/>
        <v>0.47791525400834445</v>
      </c>
      <c r="U18" s="21">
        <f t="shared" ref="U18" si="21">IFERROR(U15/(V4/$B$19),0)</f>
        <v>0.47271853537746322</v>
      </c>
      <c r="V18" s="21">
        <f t="shared" ref="V18" si="22">IFERROR(V15/(W4/$B$19),0)</f>
        <v>0.47507002502145723</v>
      </c>
      <c r="W18" s="21">
        <f t="shared" ref="W18" si="23">IFERROR(W15/(X4/$B$19),0)</f>
        <v>0.46709602827929925</v>
      </c>
      <c r="X18" s="21">
        <f t="shared" ref="X18" si="24">IFERROR(X15/(Y4/$B$19),0)</f>
        <v>0.46729999999999183</v>
      </c>
    </row>
    <row r="19" spans="1:24" x14ac:dyDescent="0.2">
      <c r="B19" s="115">
        <v>30</v>
      </c>
      <c r="E19" s="102"/>
    </row>
    <row r="20" spans="1:24" ht="15" x14ac:dyDescent="0.25">
      <c r="B20" s="113" t="s">
        <v>14</v>
      </c>
    </row>
    <row r="21" spans="1:24" ht="15" hidden="1" x14ac:dyDescent="0.25">
      <c r="A21" s="11" t="s">
        <v>9</v>
      </c>
      <c r="B21" s="114" t="s">
        <v>217</v>
      </c>
    </row>
    <row r="22" spans="1:24" ht="15.75" hidden="1" thickBot="1" x14ac:dyDescent="0.3">
      <c r="A22" s="12">
        <v>0.95</v>
      </c>
      <c r="B22" s="114" t="s">
        <v>218</v>
      </c>
    </row>
    <row r="23" spans="1:24" ht="15.75" thickBot="1" x14ac:dyDescent="0.3">
      <c r="B23" s="114" t="s">
        <v>219</v>
      </c>
    </row>
    <row r="24" spans="1:24" ht="15" x14ac:dyDescent="0.25">
      <c r="A24" s="11" t="s">
        <v>8</v>
      </c>
      <c r="B24" s="114" t="s">
        <v>215</v>
      </c>
    </row>
    <row r="25" spans="1:24" ht="15.75" thickBot="1" x14ac:dyDescent="0.25">
      <c r="A25" s="13">
        <v>0.5</v>
      </c>
    </row>
  </sheetData>
  <mergeCells count="24">
    <mergeCell ref="M1:M2"/>
    <mergeCell ref="N1:N2"/>
    <mergeCell ref="O1:O2"/>
    <mergeCell ref="L1:L2"/>
    <mergeCell ref="A1:A2"/>
    <mergeCell ref="B1:B2"/>
    <mergeCell ref="C1:C2"/>
    <mergeCell ref="D1:D2"/>
    <mergeCell ref="E1:E2"/>
    <mergeCell ref="F1:F2"/>
    <mergeCell ref="G1:G2"/>
    <mergeCell ref="H1:H2"/>
    <mergeCell ref="I1:I2"/>
    <mergeCell ref="J1:J2"/>
    <mergeCell ref="K1:K2"/>
    <mergeCell ref="X1:X2"/>
    <mergeCell ref="S1:S2"/>
    <mergeCell ref="T1:T2"/>
    <mergeCell ref="P1:P2"/>
    <mergeCell ref="Q1:Q2"/>
    <mergeCell ref="U1:U2"/>
    <mergeCell ref="V1:V2"/>
    <mergeCell ref="W1:W2"/>
    <mergeCell ref="R1:R2"/>
  </mergeCells>
  <pageMargins left="0.7" right="0.7" top="0.75" bottom="0.75" header="0.3" footer="0.3"/>
  <pageSetup orientation="portrait" r:id="rId1"/>
  <ignoredErrors>
    <ignoredError sqref="E15" formula="1"/>
  </ignoredErrors>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9">
    <tabColor rgb="FF00FF00"/>
  </sheetPr>
  <dimension ref="A1:X25"/>
  <sheetViews>
    <sheetView showGridLines="0" zoomScale="110" zoomScaleNormal="110" workbookViewId="0">
      <pane xSplit="1" ySplit="2" topLeftCell="B3" activePane="bottomRight" state="frozen"/>
      <selection pane="topRight" activeCell="B1" sqref="B1"/>
      <selection pane="bottomLeft" activeCell="A3" sqref="A3"/>
      <selection pane="bottomRight" activeCell="H8" sqref="H8"/>
    </sheetView>
  </sheetViews>
  <sheetFormatPr baseColWidth="10" defaultRowHeight="14.25" x14ac:dyDescent="0.2"/>
  <cols>
    <col min="1" max="1" width="25" bestFit="1" customWidth="1"/>
    <col min="2" max="2" width="11.125" hidden="1" customWidth="1"/>
    <col min="3" max="3" width="10.25" customWidth="1"/>
    <col min="4" max="4" width="10.25" bestFit="1" customWidth="1"/>
    <col min="5" max="5" width="11.25" bestFit="1" customWidth="1"/>
    <col min="6" max="8" width="10.25" bestFit="1" customWidth="1"/>
    <col min="9" max="20" width="11.25" bestFit="1" customWidth="1"/>
    <col min="21" max="21" width="10.25" bestFit="1" customWidth="1"/>
  </cols>
  <sheetData>
    <row r="1" spans="1:24" s="14" customFormat="1" ht="14.25" customHeight="1" x14ac:dyDescent="0.25">
      <c r="A1" s="124" t="s">
        <v>20</v>
      </c>
      <c r="B1" s="122">
        <v>42552</v>
      </c>
      <c r="C1" s="122">
        <v>42583</v>
      </c>
      <c r="D1" s="122">
        <v>42614</v>
      </c>
      <c r="E1" s="122">
        <v>42644</v>
      </c>
      <c r="F1" s="122">
        <v>42675</v>
      </c>
      <c r="G1" s="126">
        <v>42705</v>
      </c>
      <c r="H1" s="122">
        <v>42736</v>
      </c>
      <c r="I1" s="122">
        <v>42767</v>
      </c>
      <c r="J1" s="122">
        <v>42795</v>
      </c>
      <c r="K1" s="122">
        <v>42826</v>
      </c>
      <c r="L1" s="122">
        <v>42856</v>
      </c>
      <c r="M1" s="122">
        <v>42887</v>
      </c>
      <c r="N1" s="122">
        <v>42917</v>
      </c>
      <c r="O1" s="122">
        <v>42948</v>
      </c>
      <c r="P1" s="122">
        <v>42979</v>
      </c>
      <c r="Q1" s="122">
        <v>43009</v>
      </c>
      <c r="R1" s="122">
        <v>43040</v>
      </c>
      <c r="S1" s="122">
        <v>43070</v>
      </c>
      <c r="T1" s="122">
        <v>43101</v>
      </c>
      <c r="U1" s="122">
        <v>43132</v>
      </c>
      <c r="V1" s="122">
        <v>43160</v>
      </c>
      <c r="W1" s="122">
        <v>43191</v>
      </c>
      <c r="X1" s="122">
        <v>43221</v>
      </c>
    </row>
    <row r="2" spans="1:24" s="117" customFormat="1" ht="14.25" customHeight="1" x14ac:dyDescent="0.25">
      <c r="A2" s="125"/>
      <c r="B2" s="123"/>
      <c r="C2" s="123"/>
      <c r="D2" s="123"/>
      <c r="E2" s="123"/>
      <c r="F2" s="123"/>
      <c r="G2" s="127"/>
      <c r="H2" s="123"/>
      <c r="I2" s="123"/>
      <c r="J2" s="123"/>
      <c r="K2" s="123"/>
      <c r="L2" s="123"/>
      <c r="M2" s="123"/>
      <c r="N2" s="123"/>
      <c r="O2" s="123"/>
      <c r="P2" s="123"/>
      <c r="Q2" s="123"/>
      <c r="R2" s="123"/>
      <c r="S2" s="123"/>
      <c r="T2" s="123"/>
      <c r="U2" s="123"/>
      <c r="V2" s="123"/>
      <c r="W2" s="123"/>
      <c r="X2" s="123"/>
    </row>
    <row r="3" spans="1:24" s="1" customFormat="1" ht="15" x14ac:dyDescent="0.2">
      <c r="A3" s="89" t="s">
        <v>214</v>
      </c>
      <c r="B3" s="90"/>
      <c r="C3" s="90"/>
      <c r="D3" s="90"/>
      <c r="E3" s="90"/>
      <c r="F3" s="90"/>
      <c r="G3" s="90"/>
      <c r="H3" s="90"/>
      <c r="I3" s="90"/>
      <c r="J3" s="90"/>
      <c r="K3" s="90"/>
      <c r="L3" s="90"/>
      <c r="M3" s="90"/>
      <c r="N3" s="90"/>
      <c r="O3" s="90"/>
      <c r="P3" s="90"/>
      <c r="Q3" s="90"/>
      <c r="R3" s="90"/>
      <c r="S3" s="90"/>
      <c r="T3" s="90"/>
      <c r="U3" s="90"/>
      <c r="V3" s="90"/>
      <c r="W3" s="90"/>
      <c r="X3" s="90"/>
    </row>
    <row r="4" spans="1:24" s="14" customFormat="1" ht="15" x14ac:dyDescent="0.25">
      <c r="A4" s="16" t="s">
        <v>0</v>
      </c>
      <c r="B4" s="87"/>
      <c r="C4" s="87"/>
      <c r="D4" s="87">
        <v>6186.9999999999991</v>
      </c>
      <c r="E4" s="87">
        <v>11281.999999999996</v>
      </c>
      <c r="F4" s="87">
        <v>23043.999999999993</v>
      </c>
      <c r="G4" s="87">
        <v>32044.999999999993</v>
      </c>
      <c r="H4" s="87">
        <v>40592.159999999996</v>
      </c>
      <c r="I4" s="87">
        <v>36534.959999999992</v>
      </c>
      <c r="J4" s="87">
        <v>1385.9999999999995</v>
      </c>
      <c r="K4" s="87">
        <v>2029.86</v>
      </c>
      <c r="L4" s="87">
        <v>2381.3999999999996</v>
      </c>
      <c r="M4" s="87">
        <v>14430.779999999997</v>
      </c>
      <c r="N4" s="87">
        <v>11113.199999999999</v>
      </c>
      <c r="O4" s="87">
        <v>5128.1999999999989</v>
      </c>
      <c r="P4" s="87">
        <v>6496.5599999999986</v>
      </c>
      <c r="Q4" s="87">
        <v>11846.141999999998</v>
      </c>
      <c r="R4" s="87">
        <v>24196.346999999998</v>
      </c>
      <c r="S4" s="87">
        <v>33647.858999999989</v>
      </c>
      <c r="T4" s="87">
        <v>42621.767999999996</v>
      </c>
      <c r="U4" s="87">
        <v>42621.767999999996</v>
      </c>
      <c r="V4" s="87"/>
      <c r="W4" s="87"/>
      <c r="X4" s="87"/>
    </row>
    <row r="5" spans="1:24" s="1" customFormat="1" x14ac:dyDescent="0.2">
      <c r="A5" s="91" t="s">
        <v>213</v>
      </c>
      <c r="B5" s="90"/>
      <c r="C5" s="90"/>
      <c r="D5" s="90"/>
      <c r="E5" s="90"/>
      <c r="F5" s="90"/>
      <c r="G5" s="90"/>
      <c r="H5" s="90"/>
      <c r="I5" s="90"/>
      <c r="J5" s="90"/>
      <c r="K5" s="90"/>
      <c r="L5" s="90"/>
      <c r="M5" s="90"/>
      <c r="N5" s="90"/>
      <c r="O5" s="90"/>
      <c r="P5" s="90"/>
      <c r="Q5" s="90"/>
      <c r="R5" s="90"/>
      <c r="S5" s="90"/>
      <c r="T5" s="90"/>
      <c r="U5" s="90"/>
      <c r="V5" s="90"/>
      <c r="W5" s="90"/>
      <c r="X5" s="90"/>
    </row>
    <row r="6" spans="1:24" x14ac:dyDescent="0.2">
      <c r="A6" s="4" t="s">
        <v>1</v>
      </c>
      <c r="B6" s="5"/>
      <c r="C6" s="5">
        <v>9980.8000000000011</v>
      </c>
      <c r="D6" s="5">
        <v>19261.2</v>
      </c>
      <c r="E6" s="5">
        <v>20201.999999999996</v>
      </c>
      <c r="F6" s="5">
        <v>44540.4</v>
      </c>
      <c r="G6" s="5"/>
      <c r="H6" s="5"/>
      <c r="I6" s="5"/>
      <c r="J6" s="5"/>
      <c r="K6" s="5"/>
      <c r="L6" s="5"/>
      <c r="M6" s="5"/>
      <c r="N6" s="5"/>
      <c r="O6" s="5"/>
      <c r="P6" s="5"/>
      <c r="Q6" s="5"/>
      <c r="R6" s="5"/>
      <c r="S6" s="5"/>
      <c r="T6" s="5"/>
      <c r="U6" s="5"/>
      <c r="V6" s="5"/>
      <c r="W6" s="5"/>
      <c r="X6" s="5"/>
    </row>
    <row r="7" spans="1:24" x14ac:dyDescent="0.2">
      <c r="A7" s="2" t="s">
        <v>2</v>
      </c>
      <c r="B7" s="3"/>
      <c r="C7" s="3"/>
      <c r="D7" s="3">
        <f>+D4-D6</f>
        <v>-13074.2</v>
      </c>
      <c r="E7" s="3">
        <f>+E4-E6</f>
        <v>-8920</v>
      </c>
      <c r="F7" s="3">
        <f>+F4-F6</f>
        <v>-21496.400000000009</v>
      </c>
      <c r="G7" s="3"/>
      <c r="H7" s="3"/>
      <c r="I7" s="3"/>
      <c r="J7" s="3"/>
      <c r="K7" s="3"/>
      <c r="L7" s="3"/>
      <c r="M7" s="3"/>
      <c r="N7" s="3"/>
      <c r="O7" s="3"/>
      <c r="P7" s="3"/>
      <c r="Q7" s="3"/>
      <c r="R7" s="3"/>
      <c r="S7" s="3"/>
      <c r="T7" s="3"/>
      <c r="U7" s="3"/>
      <c r="V7" s="3"/>
      <c r="W7" s="3"/>
      <c r="X7" s="3"/>
    </row>
    <row r="8" spans="1:24" x14ac:dyDescent="0.2">
      <c r="A8" s="4" t="s">
        <v>3</v>
      </c>
      <c r="B8" s="5"/>
      <c r="C8" s="5"/>
      <c r="D8" s="5">
        <f>D7+C8</f>
        <v>-13074.2</v>
      </c>
      <c r="E8" s="5">
        <f>E7+D8</f>
        <v>-21994.2</v>
      </c>
      <c r="F8" s="5">
        <f>F7+E8</f>
        <v>-43490.600000000006</v>
      </c>
      <c r="G8" s="5"/>
      <c r="H8" s="5"/>
      <c r="I8" s="5"/>
      <c r="J8" s="5"/>
      <c r="K8" s="5"/>
      <c r="L8" s="5"/>
      <c r="M8" s="5"/>
      <c r="N8" s="5"/>
      <c r="O8" s="5"/>
      <c r="P8" s="5"/>
      <c r="Q8" s="5"/>
      <c r="R8" s="5"/>
      <c r="S8" s="5"/>
      <c r="T8" s="5"/>
      <c r="U8" s="5"/>
      <c r="V8" s="5"/>
      <c r="W8" s="5"/>
      <c r="X8" s="5"/>
    </row>
    <row r="9" spans="1:24" ht="6" customHeight="1" x14ac:dyDescent="0.2">
      <c r="A9" s="6"/>
      <c r="B9" s="7"/>
      <c r="C9" s="7"/>
      <c r="D9" s="7"/>
      <c r="E9" s="7"/>
      <c r="F9" s="7"/>
      <c r="G9" s="7"/>
      <c r="H9" s="7"/>
      <c r="I9" s="7"/>
      <c r="J9" s="7"/>
      <c r="K9" s="7"/>
      <c r="L9" s="7"/>
      <c r="M9" s="7"/>
      <c r="N9" s="7"/>
      <c r="O9" s="7"/>
      <c r="P9" s="7"/>
      <c r="Q9" s="7"/>
      <c r="R9" s="7"/>
      <c r="S9" s="7"/>
      <c r="T9" s="7"/>
      <c r="U9" s="7"/>
      <c r="V9" s="7"/>
      <c r="W9" s="7"/>
      <c r="X9" s="7"/>
    </row>
    <row r="10" spans="1:24" s="14" customFormat="1" ht="15" x14ac:dyDescent="0.25">
      <c r="A10" s="16" t="s">
        <v>4</v>
      </c>
      <c r="B10" s="87"/>
      <c r="C10" s="87"/>
      <c r="D10" s="87">
        <v>6186.9999999999991</v>
      </c>
      <c r="E10" s="87">
        <v>11281.999999999996</v>
      </c>
      <c r="F10" s="87">
        <v>23043.999999999993</v>
      </c>
      <c r="G10" s="87">
        <v>32044.999999999993</v>
      </c>
      <c r="H10" s="87">
        <v>40592.159999999996</v>
      </c>
      <c r="I10" s="87">
        <v>36534.959999999992</v>
      </c>
      <c r="J10" s="87">
        <v>1385.9999999999995</v>
      </c>
      <c r="K10" s="87">
        <v>2029.86</v>
      </c>
      <c r="L10" s="87">
        <v>2381.3999999999996</v>
      </c>
      <c r="M10" s="87">
        <v>14430.779999999997</v>
      </c>
      <c r="N10" s="87">
        <v>11113.199999999999</v>
      </c>
      <c r="O10" s="87">
        <v>5128.1999999999989</v>
      </c>
      <c r="P10" s="87">
        <v>6496.5599999999986</v>
      </c>
      <c r="Q10" s="87">
        <v>11846.141999999998</v>
      </c>
      <c r="R10" s="87">
        <v>24196.346999999998</v>
      </c>
      <c r="S10" s="87">
        <v>33647.858999999989</v>
      </c>
      <c r="T10" s="87">
        <v>42621.767999999996</v>
      </c>
      <c r="U10" s="87">
        <v>42621.767999999996</v>
      </c>
      <c r="V10" s="87"/>
      <c r="W10" s="87"/>
      <c r="X10" s="87"/>
    </row>
    <row r="11" spans="1:24" x14ac:dyDescent="0.2">
      <c r="A11" s="4" t="s">
        <v>5</v>
      </c>
      <c r="B11" s="5"/>
      <c r="C11" s="5">
        <v>21679.200000000001</v>
      </c>
      <c r="D11" s="5">
        <v>13224</v>
      </c>
      <c r="E11" s="5">
        <v>20215.2</v>
      </c>
      <c r="F11" s="5">
        <v>54247.200000000004</v>
      </c>
      <c r="G11" s="5"/>
      <c r="H11" s="5"/>
      <c r="I11" s="5"/>
      <c r="J11" s="5"/>
      <c r="K11" s="5"/>
      <c r="L11" s="5"/>
      <c r="M11" s="5"/>
      <c r="N11" s="5"/>
      <c r="O11" s="5"/>
      <c r="P11" s="5"/>
      <c r="Q11" s="5"/>
      <c r="R11" s="5"/>
      <c r="S11" s="5"/>
      <c r="T11" s="5"/>
      <c r="U11" s="5"/>
      <c r="V11" s="5"/>
      <c r="W11" s="5"/>
      <c r="X11" s="5"/>
    </row>
    <row r="12" spans="1:24" x14ac:dyDescent="0.2">
      <c r="A12" s="2" t="s">
        <v>2</v>
      </c>
      <c r="B12" s="3"/>
      <c r="C12" s="3"/>
      <c r="D12" s="3">
        <f>D10-D11</f>
        <v>-7037.0000000000009</v>
      </c>
      <c r="E12" s="3">
        <f>E10-E11</f>
        <v>-8933.2000000000044</v>
      </c>
      <c r="F12" s="3">
        <f>F10-F11</f>
        <v>-31203.200000000012</v>
      </c>
      <c r="G12" s="3"/>
      <c r="H12" s="3"/>
      <c r="I12" s="3"/>
      <c r="J12" s="3"/>
      <c r="K12" s="3"/>
      <c r="L12" s="3"/>
      <c r="M12" s="3"/>
      <c r="N12" s="3"/>
      <c r="O12" s="3"/>
      <c r="P12" s="3"/>
      <c r="Q12" s="3"/>
      <c r="R12" s="3"/>
      <c r="S12" s="3"/>
      <c r="T12" s="3"/>
      <c r="U12" s="3"/>
      <c r="V12" s="3"/>
      <c r="W12" s="3"/>
      <c r="X12" s="3"/>
    </row>
    <row r="13" spans="1:24" x14ac:dyDescent="0.2">
      <c r="A13" s="4" t="s">
        <v>3</v>
      </c>
      <c r="B13" s="5"/>
      <c r="C13" s="5"/>
      <c r="D13" s="5">
        <f>C12+D12</f>
        <v>-7037.0000000000009</v>
      </c>
      <c r="E13" s="5">
        <f>D12+E12</f>
        <v>-15970.200000000004</v>
      </c>
      <c r="F13" s="5">
        <f>E12+F12</f>
        <v>-40136.400000000016</v>
      </c>
      <c r="G13" s="5"/>
      <c r="H13" s="5"/>
      <c r="I13" s="5"/>
      <c r="J13" s="5"/>
      <c r="K13" s="5"/>
      <c r="L13" s="5"/>
      <c r="M13" s="5"/>
      <c r="N13" s="5"/>
      <c r="O13" s="5"/>
      <c r="P13" s="5"/>
      <c r="Q13" s="5"/>
      <c r="R13" s="5"/>
      <c r="S13" s="5"/>
      <c r="T13" s="5"/>
      <c r="U13" s="5"/>
      <c r="V13" s="5"/>
      <c r="W13" s="5"/>
      <c r="X13" s="5"/>
    </row>
    <row r="14" spans="1:24" ht="6" customHeight="1" x14ac:dyDescent="0.2">
      <c r="A14" s="6"/>
      <c r="B14" s="7"/>
      <c r="C14" s="7"/>
      <c r="D14" s="7"/>
      <c r="E14" s="7"/>
      <c r="F14" s="7"/>
      <c r="G14" s="7"/>
      <c r="H14" s="7"/>
      <c r="I14" s="7"/>
      <c r="J14" s="7"/>
      <c r="K14" s="7"/>
      <c r="L14" s="7"/>
      <c r="M14" s="7"/>
      <c r="N14" s="7"/>
      <c r="O14" s="7"/>
      <c r="P14" s="7"/>
      <c r="Q14" s="7"/>
      <c r="R14" s="7"/>
      <c r="S14" s="7"/>
      <c r="T14" s="7"/>
      <c r="U14" s="7"/>
      <c r="V14" s="7"/>
      <c r="W14" s="7"/>
      <c r="X14" s="7"/>
    </row>
    <row r="15" spans="1:24" s="14" customFormat="1" ht="15" x14ac:dyDescent="0.25">
      <c r="A15" s="17" t="s">
        <v>6</v>
      </c>
      <c r="B15" s="108"/>
      <c r="C15" s="87">
        <f>C10-C4+B16</f>
        <v>0</v>
      </c>
      <c r="D15" s="87">
        <f>C15+D10-D4</f>
        <v>0</v>
      </c>
      <c r="E15" s="87">
        <f t="shared" ref="E15:T15" si="0">D15+E10-E4</f>
        <v>0</v>
      </c>
      <c r="F15" s="87">
        <f t="shared" si="0"/>
        <v>0</v>
      </c>
      <c r="G15" s="87">
        <f t="shared" si="0"/>
        <v>0</v>
      </c>
      <c r="H15" s="87">
        <f t="shared" si="0"/>
        <v>0</v>
      </c>
      <c r="I15" s="87">
        <f t="shared" si="0"/>
        <v>0</v>
      </c>
      <c r="J15" s="87">
        <f t="shared" si="0"/>
        <v>0</v>
      </c>
      <c r="K15" s="87">
        <f t="shared" si="0"/>
        <v>0</v>
      </c>
      <c r="L15" s="87">
        <f t="shared" si="0"/>
        <v>0</v>
      </c>
      <c r="M15" s="87">
        <f t="shared" si="0"/>
        <v>0</v>
      </c>
      <c r="N15" s="87">
        <f t="shared" si="0"/>
        <v>0</v>
      </c>
      <c r="O15" s="87">
        <f t="shared" si="0"/>
        <v>0</v>
      </c>
      <c r="P15" s="87">
        <f t="shared" si="0"/>
        <v>0</v>
      </c>
      <c r="Q15" s="87">
        <f t="shared" si="0"/>
        <v>0</v>
      </c>
      <c r="R15" s="87">
        <f t="shared" si="0"/>
        <v>0</v>
      </c>
      <c r="S15" s="87">
        <f t="shared" si="0"/>
        <v>0</v>
      </c>
      <c r="T15" s="87">
        <f t="shared" si="0"/>
        <v>0</v>
      </c>
      <c r="U15" s="87"/>
      <c r="V15" s="87"/>
      <c r="W15" s="87"/>
      <c r="X15" s="87"/>
    </row>
    <row r="16" spans="1:24" x14ac:dyDescent="0.2">
      <c r="A16" s="2" t="s">
        <v>7</v>
      </c>
      <c r="B16" s="8"/>
      <c r="C16" s="3">
        <v>0</v>
      </c>
      <c r="D16" s="3">
        <v>125</v>
      </c>
      <c r="E16" s="3">
        <v>136</v>
      </c>
      <c r="F16" s="3">
        <v>9870</v>
      </c>
      <c r="G16" s="3"/>
      <c r="H16" s="3"/>
      <c r="I16" s="3"/>
      <c r="J16" s="3"/>
      <c r="K16" s="3"/>
      <c r="L16" s="3"/>
      <c r="M16" s="3"/>
      <c r="N16" s="3"/>
      <c r="O16" s="3"/>
      <c r="P16" s="3"/>
      <c r="Q16" s="3"/>
      <c r="R16" s="3"/>
      <c r="S16" s="3"/>
      <c r="T16" s="3"/>
      <c r="U16" s="3"/>
      <c r="V16" s="3"/>
      <c r="W16" s="3"/>
      <c r="X16" s="3"/>
    </row>
    <row r="17" spans="1:24" x14ac:dyDescent="0.2">
      <c r="A17" s="4" t="s">
        <v>2</v>
      </c>
      <c r="B17" s="5"/>
      <c r="C17" s="5"/>
      <c r="D17" s="5">
        <f>+D15-D16</f>
        <v>-125</v>
      </c>
      <c r="E17" s="5">
        <f>+E15-E16</f>
        <v>-136</v>
      </c>
      <c r="F17" s="5">
        <f>+F15-F16</f>
        <v>-9870</v>
      </c>
      <c r="G17" s="5"/>
      <c r="H17" s="5"/>
      <c r="I17" s="5"/>
      <c r="J17" s="5"/>
      <c r="K17" s="5"/>
      <c r="L17" s="5"/>
      <c r="M17" s="5"/>
      <c r="N17" s="5"/>
      <c r="O17" s="5"/>
      <c r="P17" s="5"/>
      <c r="Q17" s="5"/>
      <c r="R17" s="5"/>
      <c r="S17" s="5"/>
      <c r="T17" s="5"/>
      <c r="U17" s="5"/>
      <c r="V17" s="5"/>
      <c r="W17" s="5"/>
      <c r="X17" s="5"/>
    </row>
    <row r="18" spans="1:24" x14ac:dyDescent="0.2">
      <c r="A18" s="2" t="s">
        <v>8</v>
      </c>
      <c r="B18" s="9">
        <f>IFERROR(B16/(C4/$B$19),0)</f>
        <v>0</v>
      </c>
      <c r="C18" s="9">
        <f>IFERROR(C16/(D4/$B$19),0)</f>
        <v>0</v>
      </c>
      <c r="D18" s="9">
        <f>IFERROR(D16/(E4/$B$19),0)</f>
        <v>0.33238787449033869</v>
      </c>
      <c r="E18" s="9">
        <f>IFERROR(E16/(F4/$B$19),0)</f>
        <v>0.17705259503558415</v>
      </c>
      <c r="F18" s="9">
        <f>IFERROR(F16/(G4/$B$19),0)</f>
        <v>9.2401310656888764</v>
      </c>
      <c r="G18" s="9">
        <f t="shared" ref="G18:T18" si="1">IFERROR(G15/(H4/$B$19),0)</f>
        <v>0</v>
      </c>
      <c r="H18" s="9">
        <f t="shared" si="1"/>
        <v>0</v>
      </c>
      <c r="I18" s="9">
        <f t="shared" si="1"/>
        <v>0</v>
      </c>
      <c r="J18" s="9">
        <f t="shared" si="1"/>
        <v>0</v>
      </c>
      <c r="K18" s="9">
        <f t="shared" si="1"/>
        <v>0</v>
      </c>
      <c r="L18" s="9">
        <f t="shared" si="1"/>
        <v>0</v>
      </c>
      <c r="M18" s="9">
        <f t="shared" si="1"/>
        <v>0</v>
      </c>
      <c r="N18" s="9">
        <f t="shared" si="1"/>
        <v>0</v>
      </c>
      <c r="O18" s="9">
        <f t="shared" si="1"/>
        <v>0</v>
      </c>
      <c r="P18" s="9">
        <f t="shared" si="1"/>
        <v>0</v>
      </c>
      <c r="Q18" s="9">
        <f t="shared" si="1"/>
        <v>0</v>
      </c>
      <c r="R18" s="9">
        <f t="shared" si="1"/>
        <v>0</v>
      </c>
      <c r="S18" s="9">
        <f t="shared" si="1"/>
        <v>0</v>
      </c>
      <c r="T18" s="9">
        <f t="shared" si="1"/>
        <v>0</v>
      </c>
      <c r="U18" s="9"/>
      <c r="V18" s="9"/>
      <c r="W18" s="9"/>
      <c r="X18" s="9"/>
    </row>
    <row r="19" spans="1:24" x14ac:dyDescent="0.2">
      <c r="B19" s="10">
        <v>30</v>
      </c>
    </row>
    <row r="20" spans="1:24" ht="15" customHeight="1" x14ac:dyDescent="0.2">
      <c r="C20" s="136" t="s">
        <v>16</v>
      </c>
      <c r="D20" s="137"/>
      <c r="E20" s="137"/>
      <c r="F20" s="137"/>
      <c r="G20" s="137"/>
    </row>
    <row r="21" spans="1:24" ht="15" hidden="1" x14ac:dyDescent="0.25">
      <c r="A21" s="11" t="s">
        <v>9</v>
      </c>
      <c r="C21" s="136"/>
      <c r="D21" s="137"/>
      <c r="E21" s="137"/>
      <c r="F21" s="137"/>
      <c r="G21" s="137"/>
    </row>
    <row r="22" spans="1:24" ht="15.75" hidden="1" thickBot="1" x14ac:dyDescent="0.3">
      <c r="A22" s="12">
        <v>0.95</v>
      </c>
      <c r="C22" s="136"/>
      <c r="D22" s="137"/>
      <c r="E22" s="137"/>
      <c r="F22" s="137"/>
      <c r="G22" s="137"/>
    </row>
    <row r="23" spans="1:24" ht="15" thickBot="1" x14ac:dyDescent="0.25">
      <c r="C23" s="136"/>
      <c r="D23" s="137"/>
      <c r="E23" s="137"/>
      <c r="F23" s="137"/>
      <c r="G23" s="137"/>
      <c r="H23" s="1"/>
    </row>
    <row r="24" spans="1:24" ht="15" x14ac:dyDescent="0.25">
      <c r="A24" s="11" t="s">
        <v>8</v>
      </c>
    </row>
    <row r="25" spans="1:24" ht="15.75" thickBot="1" x14ac:dyDescent="0.25">
      <c r="A25" s="13">
        <v>0</v>
      </c>
    </row>
  </sheetData>
  <mergeCells count="25">
    <mergeCell ref="V1:V2"/>
    <mergeCell ref="W1:W2"/>
    <mergeCell ref="X1:X2"/>
    <mergeCell ref="C20:G23"/>
    <mergeCell ref="S1:S2"/>
    <mergeCell ref="T1:T2"/>
    <mergeCell ref="U1:U2"/>
    <mergeCell ref="M1:M2"/>
    <mergeCell ref="N1:N2"/>
    <mergeCell ref="O1:O2"/>
    <mergeCell ref="P1:P2"/>
    <mergeCell ref="Q1:Q2"/>
    <mergeCell ref="R1:R2"/>
    <mergeCell ref="G1:G2"/>
    <mergeCell ref="H1:H2"/>
    <mergeCell ref="I1:I2"/>
    <mergeCell ref="J1:J2"/>
    <mergeCell ref="K1:K2"/>
    <mergeCell ref="L1:L2"/>
    <mergeCell ref="F1:F2"/>
    <mergeCell ref="A1:A2"/>
    <mergeCell ref="B1:B2"/>
    <mergeCell ref="C1:C2"/>
    <mergeCell ref="D1:D2"/>
    <mergeCell ref="E1:E2"/>
  </mergeCells>
  <pageMargins left="0.7" right="0.7" top="0.75" bottom="0.75" header="0.3" footer="0.3"/>
  <pageSetup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X25"/>
  <sheetViews>
    <sheetView showGridLines="0" zoomScale="110" zoomScaleNormal="110" workbookViewId="0">
      <pane xSplit="1" ySplit="2" topLeftCell="D3" activePane="bottomRight" state="frozen"/>
      <selection pane="topRight" activeCell="B1" sqref="B1"/>
      <selection pane="bottomLeft" activeCell="A3" sqref="A3"/>
      <selection pane="bottomRight" activeCell="J21" sqref="J21"/>
    </sheetView>
  </sheetViews>
  <sheetFormatPr baseColWidth="10" defaultRowHeight="14.25" x14ac:dyDescent="0.2"/>
  <cols>
    <col min="1" max="1" width="25" bestFit="1" customWidth="1"/>
    <col min="2" max="2" width="11.125" hidden="1" customWidth="1"/>
    <col min="3" max="3" width="10.25" hidden="1" customWidth="1"/>
    <col min="4" max="4" width="10.25" bestFit="1" customWidth="1"/>
    <col min="5" max="5" width="11.25" bestFit="1" customWidth="1"/>
    <col min="6" max="8" width="10.25" bestFit="1" customWidth="1"/>
    <col min="9" max="20" width="11.25" bestFit="1" customWidth="1"/>
    <col min="21" max="21" width="10.25" bestFit="1" customWidth="1"/>
  </cols>
  <sheetData>
    <row r="1" spans="1:24" x14ac:dyDescent="0.2">
      <c r="A1" s="124" t="s">
        <v>20</v>
      </c>
      <c r="B1" s="130">
        <v>42552</v>
      </c>
      <c r="C1" s="130">
        <v>42583</v>
      </c>
      <c r="D1" s="130">
        <v>42614</v>
      </c>
      <c r="E1" s="130">
        <v>42644</v>
      </c>
      <c r="F1" s="130">
        <v>42675</v>
      </c>
      <c r="G1" s="130">
        <v>42705</v>
      </c>
      <c r="H1" s="130">
        <v>42736</v>
      </c>
      <c r="I1" s="130">
        <v>42767</v>
      </c>
      <c r="J1" s="130">
        <v>42795</v>
      </c>
      <c r="K1" s="130">
        <v>42826</v>
      </c>
      <c r="L1" s="130">
        <v>42856</v>
      </c>
      <c r="M1" s="130">
        <v>42887</v>
      </c>
      <c r="N1" s="130">
        <v>42917</v>
      </c>
      <c r="O1" s="130">
        <v>42948</v>
      </c>
      <c r="P1" s="130">
        <v>42979</v>
      </c>
      <c r="Q1" s="130">
        <v>43009</v>
      </c>
      <c r="R1" s="130">
        <v>43040</v>
      </c>
      <c r="S1" s="130">
        <v>43070</v>
      </c>
      <c r="T1" s="130">
        <v>43101</v>
      </c>
      <c r="U1" s="130">
        <v>43132</v>
      </c>
      <c r="V1" s="130">
        <v>43160</v>
      </c>
      <c r="W1" s="130">
        <v>43191</v>
      </c>
      <c r="X1" s="130">
        <v>43221</v>
      </c>
    </row>
    <row r="2" spans="1:24" s="1" customFormat="1" x14ac:dyDescent="0.2">
      <c r="A2" s="125"/>
      <c r="B2" s="131"/>
      <c r="C2" s="131"/>
      <c r="D2" s="131"/>
      <c r="E2" s="131"/>
      <c r="F2" s="131"/>
      <c r="G2" s="131"/>
      <c r="H2" s="131"/>
      <c r="I2" s="131"/>
      <c r="J2" s="131"/>
      <c r="K2" s="131"/>
      <c r="L2" s="131"/>
      <c r="M2" s="131"/>
      <c r="N2" s="131"/>
      <c r="O2" s="131"/>
      <c r="P2" s="131"/>
      <c r="Q2" s="131"/>
      <c r="R2" s="131"/>
      <c r="S2" s="131"/>
      <c r="T2" s="131"/>
      <c r="U2" s="131"/>
      <c r="V2" s="131"/>
      <c r="W2" s="131"/>
      <c r="X2" s="131"/>
    </row>
    <row r="3" spans="1:24" s="1" customFormat="1" ht="15" x14ac:dyDescent="0.2">
      <c r="A3" s="89" t="s">
        <v>214</v>
      </c>
      <c r="B3" s="90"/>
      <c r="C3" s="90"/>
      <c r="D3" s="90"/>
      <c r="E3" s="90"/>
      <c r="F3" s="90"/>
      <c r="G3" s="90"/>
      <c r="H3" s="90"/>
      <c r="I3" s="90"/>
      <c r="J3" s="90"/>
      <c r="K3" s="90"/>
      <c r="L3" s="90"/>
      <c r="M3" s="90"/>
      <c r="N3" s="90"/>
      <c r="O3" s="90"/>
      <c r="P3" s="90"/>
      <c r="Q3" s="90"/>
      <c r="R3" s="90"/>
      <c r="S3" s="90"/>
      <c r="T3" s="90"/>
      <c r="U3" s="90"/>
      <c r="V3" s="90"/>
      <c r="W3" s="90"/>
      <c r="X3" s="90"/>
    </row>
    <row r="4" spans="1:24" s="14" customFormat="1" ht="15" x14ac:dyDescent="0.25">
      <c r="A4" s="16" t="s">
        <v>0</v>
      </c>
      <c r="B4" s="87"/>
      <c r="C4" s="87"/>
      <c r="D4" s="87"/>
      <c r="E4" s="87">
        <v>6187</v>
      </c>
      <c r="F4" s="87">
        <v>11282</v>
      </c>
      <c r="G4" s="87">
        <v>23044</v>
      </c>
      <c r="H4" s="87">
        <v>32045</v>
      </c>
      <c r="I4" s="87">
        <v>40592.160000000003</v>
      </c>
      <c r="J4" s="87">
        <v>36534.959999999999</v>
      </c>
      <c r="K4" s="87">
        <v>1386</v>
      </c>
      <c r="L4" s="87">
        <v>2029.8600000000004</v>
      </c>
      <c r="M4" s="87">
        <v>2381.4</v>
      </c>
      <c r="N4" s="87">
        <v>14430.779999999999</v>
      </c>
      <c r="O4" s="87">
        <v>11113.2</v>
      </c>
      <c r="P4" s="87">
        <v>5128.2</v>
      </c>
      <c r="Q4" s="87">
        <v>6496.56</v>
      </c>
      <c r="R4" s="87">
        <v>11846.142</v>
      </c>
      <c r="S4" s="87">
        <v>24196.347000000002</v>
      </c>
      <c r="T4" s="87">
        <v>33647.858999999997</v>
      </c>
      <c r="U4" s="87">
        <v>42621.768000000004</v>
      </c>
      <c r="V4" s="87">
        <v>38361.707999999999</v>
      </c>
      <c r="W4" s="87"/>
      <c r="X4" s="87"/>
    </row>
    <row r="5" spans="1:24" s="1" customFormat="1" x14ac:dyDescent="0.2">
      <c r="A5" s="91" t="s">
        <v>213</v>
      </c>
      <c r="B5" s="90"/>
      <c r="C5" s="90"/>
      <c r="D5" s="90"/>
      <c r="E5" s="90"/>
      <c r="F5" s="90"/>
      <c r="G5" s="90"/>
      <c r="H5" s="90"/>
      <c r="I5" s="90"/>
      <c r="J5" s="90"/>
      <c r="K5" s="90"/>
      <c r="L5" s="90"/>
      <c r="M5" s="90"/>
      <c r="N5" s="90"/>
      <c r="O5" s="90"/>
      <c r="P5" s="90"/>
      <c r="Q5" s="90"/>
      <c r="R5" s="90"/>
      <c r="S5" s="90"/>
      <c r="T5" s="90"/>
      <c r="U5" s="90"/>
      <c r="V5" s="90"/>
      <c r="W5" s="90"/>
      <c r="X5" s="90"/>
    </row>
    <row r="6" spans="1:24" x14ac:dyDescent="0.2">
      <c r="A6" s="4" t="s">
        <v>1</v>
      </c>
      <c r="B6" s="5"/>
      <c r="C6" s="5"/>
      <c r="D6" s="5">
        <v>19261</v>
      </c>
      <c r="E6" s="5">
        <v>4624.8</v>
      </c>
      <c r="F6" s="5"/>
      <c r="G6" s="5"/>
      <c r="H6" s="5"/>
      <c r="I6" s="5"/>
      <c r="J6" s="5"/>
      <c r="K6" s="5"/>
      <c r="L6" s="5"/>
      <c r="M6" s="5"/>
      <c r="N6" s="5"/>
      <c r="O6" s="5"/>
      <c r="P6" s="5"/>
      <c r="Q6" s="5"/>
      <c r="R6" s="5"/>
      <c r="S6" s="5"/>
      <c r="T6" s="5"/>
      <c r="U6" s="5"/>
      <c r="V6" s="5"/>
      <c r="W6" s="5"/>
      <c r="X6" s="5"/>
    </row>
    <row r="7" spans="1:24" x14ac:dyDescent="0.2">
      <c r="A7" s="2" t="s">
        <v>2</v>
      </c>
      <c r="B7" s="3"/>
      <c r="C7" s="3"/>
      <c r="D7" s="3"/>
      <c r="E7" s="3"/>
      <c r="F7" s="3"/>
      <c r="G7" s="3"/>
      <c r="H7" s="3"/>
      <c r="I7" s="3"/>
      <c r="J7" s="3"/>
      <c r="K7" s="3"/>
      <c r="L7" s="3"/>
      <c r="M7" s="3"/>
      <c r="N7" s="3"/>
      <c r="O7" s="3"/>
      <c r="P7" s="3"/>
      <c r="Q7" s="3"/>
      <c r="R7" s="3"/>
      <c r="S7" s="3"/>
      <c r="T7" s="3"/>
      <c r="U7" s="3"/>
      <c r="V7" s="3"/>
      <c r="W7" s="3"/>
      <c r="X7" s="3"/>
    </row>
    <row r="8" spans="1:24" x14ac:dyDescent="0.2">
      <c r="A8" s="4" t="s">
        <v>3</v>
      </c>
      <c r="B8" s="5"/>
      <c r="C8" s="5"/>
      <c r="D8" s="5"/>
      <c r="E8" s="5"/>
      <c r="F8" s="5"/>
      <c r="G8" s="5"/>
      <c r="H8" s="5"/>
      <c r="I8" s="5"/>
      <c r="J8" s="5"/>
      <c r="K8" s="5"/>
      <c r="L8" s="5"/>
      <c r="M8" s="5"/>
      <c r="N8" s="5"/>
      <c r="O8" s="5"/>
      <c r="P8" s="5"/>
      <c r="Q8" s="5"/>
      <c r="R8" s="5"/>
      <c r="S8" s="5"/>
      <c r="T8" s="5"/>
      <c r="U8" s="5"/>
      <c r="V8" s="5"/>
      <c r="W8" s="5"/>
      <c r="X8" s="5"/>
    </row>
    <row r="9" spans="1:24" ht="6" customHeight="1" x14ac:dyDescent="0.2">
      <c r="A9" s="6"/>
      <c r="B9" s="7"/>
      <c r="C9" s="7"/>
      <c r="D9" s="7"/>
      <c r="E9" s="7"/>
      <c r="F9" s="7"/>
      <c r="G9" s="7"/>
      <c r="H9" s="7"/>
      <c r="I9" s="7"/>
      <c r="J9" s="7"/>
      <c r="K9" s="7"/>
      <c r="L9" s="7"/>
      <c r="M9" s="7"/>
      <c r="N9" s="7"/>
      <c r="O9" s="7"/>
      <c r="P9" s="7"/>
      <c r="Q9" s="7"/>
      <c r="R9" s="7"/>
      <c r="S9" s="7"/>
      <c r="T9" s="7"/>
      <c r="U9" s="7"/>
      <c r="V9" s="7"/>
      <c r="W9" s="7"/>
      <c r="X9" s="7"/>
    </row>
    <row r="10" spans="1:24" s="14" customFormat="1" ht="15" x14ac:dyDescent="0.25">
      <c r="A10" s="16" t="s">
        <v>4</v>
      </c>
      <c r="B10" s="87"/>
      <c r="C10" s="87"/>
      <c r="D10" s="87"/>
      <c r="E10" s="87">
        <v>6187</v>
      </c>
      <c r="F10" s="87">
        <v>11282</v>
      </c>
      <c r="G10" s="87">
        <v>23044</v>
      </c>
      <c r="H10" s="87">
        <v>32045</v>
      </c>
      <c r="I10" s="87">
        <v>40592.160000000003</v>
      </c>
      <c r="J10" s="87">
        <v>36534.959999999999</v>
      </c>
      <c r="K10" s="87">
        <v>1386</v>
      </c>
      <c r="L10" s="87">
        <v>2029.8600000000004</v>
      </c>
      <c r="M10" s="87">
        <v>2381.4</v>
      </c>
      <c r="N10" s="87">
        <v>14430.779999999999</v>
      </c>
      <c r="O10" s="87">
        <v>11113.2</v>
      </c>
      <c r="P10" s="87">
        <v>5128.2</v>
      </c>
      <c r="Q10" s="87">
        <v>6496.56</v>
      </c>
      <c r="R10" s="87">
        <v>11846.142</v>
      </c>
      <c r="S10" s="87">
        <v>24196.347000000002</v>
      </c>
      <c r="T10" s="87">
        <v>33647.858999999997</v>
      </c>
      <c r="U10" s="87">
        <v>42621.768000000004</v>
      </c>
      <c r="V10" s="87"/>
      <c r="W10" s="87"/>
      <c r="X10" s="87"/>
    </row>
    <row r="11" spans="1:24" x14ac:dyDescent="0.2">
      <c r="A11" s="4" t="s">
        <v>5</v>
      </c>
      <c r="B11" s="5"/>
      <c r="C11" s="5"/>
      <c r="D11" s="5">
        <v>13224</v>
      </c>
      <c r="E11" s="5">
        <v>12193.2</v>
      </c>
      <c r="F11" s="5"/>
      <c r="G11" s="5"/>
      <c r="H11" s="5"/>
      <c r="I11" s="5"/>
      <c r="J11" s="5"/>
      <c r="K11" s="5"/>
      <c r="L11" s="5"/>
      <c r="M11" s="5"/>
      <c r="N11" s="5"/>
      <c r="O11" s="5"/>
      <c r="P11" s="5"/>
      <c r="Q11" s="5"/>
      <c r="R11" s="5"/>
      <c r="S11" s="5"/>
      <c r="T11" s="5"/>
      <c r="U11" s="5"/>
      <c r="V11" s="5"/>
      <c r="W11" s="5"/>
      <c r="X11" s="5"/>
    </row>
    <row r="12" spans="1:24" x14ac:dyDescent="0.2">
      <c r="A12" s="2" t="s">
        <v>2</v>
      </c>
      <c r="B12" s="3"/>
      <c r="C12" s="3"/>
      <c r="D12" s="3">
        <f>D10-D11</f>
        <v>-13224</v>
      </c>
      <c r="E12" s="3">
        <f>E10-E11</f>
        <v>-6006.2000000000007</v>
      </c>
      <c r="F12" s="3"/>
      <c r="G12" s="3"/>
      <c r="H12" s="3"/>
      <c r="I12" s="3"/>
      <c r="J12" s="3"/>
      <c r="K12" s="3"/>
      <c r="L12" s="3"/>
      <c r="M12" s="3"/>
      <c r="N12" s="3"/>
      <c r="O12" s="3"/>
      <c r="P12" s="3"/>
      <c r="Q12" s="3"/>
      <c r="R12" s="3"/>
      <c r="S12" s="3"/>
      <c r="T12" s="3"/>
      <c r="U12" s="3"/>
      <c r="V12" s="3"/>
      <c r="W12" s="3"/>
      <c r="X12" s="3"/>
    </row>
    <row r="13" spans="1:24" x14ac:dyDescent="0.2">
      <c r="A13" s="4" t="s">
        <v>3</v>
      </c>
      <c r="B13" s="5"/>
      <c r="C13" s="5"/>
      <c r="D13" s="5"/>
      <c r="E13" s="5"/>
      <c r="F13" s="5"/>
      <c r="G13" s="5"/>
      <c r="H13" s="5"/>
      <c r="I13" s="5"/>
      <c r="J13" s="5"/>
      <c r="K13" s="5"/>
      <c r="L13" s="5"/>
      <c r="M13" s="5"/>
      <c r="N13" s="5"/>
      <c r="O13" s="5"/>
      <c r="P13" s="5"/>
      <c r="Q13" s="5"/>
      <c r="R13" s="5"/>
      <c r="S13" s="5"/>
      <c r="T13" s="5"/>
      <c r="U13" s="5"/>
      <c r="V13" s="5"/>
      <c r="W13" s="5"/>
      <c r="X13" s="5"/>
    </row>
    <row r="14" spans="1:24" ht="6" customHeight="1" x14ac:dyDescent="0.2">
      <c r="A14" s="6"/>
      <c r="B14" s="7"/>
      <c r="C14" s="7"/>
      <c r="D14" s="7"/>
      <c r="E14" s="7"/>
      <c r="F14" s="7"/>
      <c r="G14" s="7"/>
      <c r="H14" s="7"/>
      <c r="I14" s="7"/>
      <c r="J14" s="7"/>
      <c r="K14" s="7"/>
      <c r="L14" s="7"/>
      <c r="M14" s="7"/>
      <c r="N14" s="7"/>
      <c r="O14" s="7"/>
      <c r="P14" s="7"/>
      <c r="Q14" s="7"/>
      <c r="R14" s="7"/>
      <c r="S14" s="7"/>
      <c r="T14" s="7"/>
      <c r="U14" s="7"/>
      <c r="V14" s="7"/>
      <c r="W14" s="7"/>
      <c r="X14" s="7"/>
    </row>
    <row r="15" spans="1:24" s="14" customFormat="1" ht="15" x14ac:dyDescent="0.25">
      <c r="A15" s="17" t="s">
        <v>6</v>
      </c>
      <c r="B15" s="108"/>
      <c r="C15" s="87">
        <f>C10-C4+B16</f>
        <v>0</v>
      </c>
      <c r="D15" s="87">
        <f>C15+D10-D4</f>
        <v>0</v>
      </c>
      <c r="E15" s="87">
        <f t="shared" ref="E15:T15" si="0">D15+E10-E4</f>
        <v>0</v>
      </c>
      <c r="F15" s="87">
        <f t="shared" si="0"/>
        <v>0</v>
      </c>
      <c r="G15" s="87">
        <f t="shared" si="0"/>
        <v>0</v>
      </c>
      <c r="H15" s="87">
        <f t="shared" si="0"/>
        <v>0</v>
      </c>
      <c r="I15" s="87">
        <f t="shared" si="0"/>
        <v>0</v>
      </c>
      <c r="J15" s="87">
        <f t="shared" si="0"/>
        <v>0</v>
      </c>
      <c r="K15" s="87">
        <f t="shared" si="0"/>
        <v>0</v>
      </c>
      <c r="L15" s="87">
        <f t="shared" si="0"/>
        <v>0</v>
      </c>
      <c r="M15" s="87">
        <f t="shared" si="0"/>
        <v>0</v>
      </c>
      <c r="N15" s="87">
        <f t="shared" si="0"/>
        <v>0</v>
      </c>
      <c r="O15" s="87">
        <f t="shared" si="0"/>
        <v>0</v>
      </c>
      <c r="P15" s="87">
        <f t="shared" si="0"/>
        <v>0</v>
      </c>
      <c r="Q15" s="87">
        <f t="shared" si="0"/>
        <v>0</v>
      </c>
      <c r="R15" s="87">
        <f t="shared" si="0"/>
        <v>0</v>
      </c>
      <c r="S15" s="87">
        <f t="shared" si="0"/>
        <v>0</v>
      </c>
      <c r="T15" s="87">
        <f t="shared" si="0"/>
        <v>0</v>
      </c>
      <c r="U15" s="87"/>
      <c r="V15" s="87"/>
      <c r="W15" s="87"/>
      <c r="X15" s="87"/>
    </row>
    <row r="16" spans="1:24" x14ac:dyDescent="0.2">
      <c r="A16" s="2" t="s">
        <v>7</v>
      </c>
      <c r="B16" s="8"/>
      <c r="C16" s="3"/>
      <c r="D16" s="3">
        <v>150</v>
      </c>
      <c r="E16" s="3"/>
      <c r="F16" s="3"/>
      <c r="G16" s="3"/>
      <c r="H16" s="3"/>
      <c r="I16" s="3"/>
      <c r="J16" s="3"/>
      <c r="K16" s="3"/>
      <c r="L16" s="3"/>
      <c r="M16" s="3"/>
      <c r="N16" s="3"/>
      <c r="O16" s="3"/>
      <c r="P16" s="3"/>
      <c r="Q16" s="3"/>
      <c r="R16" s="3"/>
      <c r="S16" s="3"/>
      <c r="T16" s="3"/>
      <c r="U16" s="3"/>
      <c r="V16" s="3"/>
      <c r="W16" s="3"/>
      <c r="X16" s="3"/>
    </row>
    <row r="17" spans="1:24" x14ac:dyDescent="0.2">
      <c r="A17" s="4" t="s">
        <v>2</v>
      </c>
      <c r="B17" s="5"/>
      <c r="C17" s="5"/>
      <c r="D17" s="5">
        <f>+D15-D16</f>
        <v>-150</v>
      </c>
      <c r="E17" s="5"/>
      <c r="F17" s="5"/>
      <c r="G17" s="5"/>
      <c r="H17" s="5"/>
      <c r="I17" s="5"/>
      <c r="J17" s="5"/>
      <c r="K17" s="5"/>
      <c r="L17" s="5"/>
      <c r="M17" s="5"/>
      <c r="N17" s="5"/>
      <c r="O17" s="5"/>
      <c r="P17" s="5"/>
      <c r="Q17" s="5"/>
      <c r="R17" s="5"/>
      <c r="S17" s="5"/>
      <c r="T17" s="5"/>
      <c r="U17" s="5"/>
      <c r="V17" s="5"/>
      <c r="W17" s="5"/>
      <c r="X17" s="5"/>
    </row>
    <row r="18" spans="1:24" x14ac:dyDescent="0.2">
      <c r="A18" s="2" t="s">
        <v>8</v>
      </c>
      <c r="B18" s="9">
        <f>IFERROR(B16/(C4/$B$19),0)</f>
        <v>0</v>
      </c>
      <c r="C18" s="9">
        <f>IFERROR(C15/(D4/$B$19),0)</f>
        <v>0</v>
      </c>
      <c r="D18" s="9">
        <f>IFERROR(D16/(E4/$B$19),0)</f>
        <v>0.72733150153547765</v>
      </c>
      <c r="E18" s="9">
        <f t="shared" ref="E18:T18" si="1">IFERROR(E15/(F4/$B$19),0)</f>
        <v>0</v>
      </c>
      <c r="F18" s="9">
        <f t="shared" si="1"/>
        <v>0</v>
      </c>
      <c r="G18" s="9">
        <f t="shared" si="1"/>
        <v>0</v>
      </c>
      <c r="H18" s="9">
        <f t="shared" si="1"/>
        <v>0</v>
      </c>
      <c r="I18" s="9">
        <f t="shared" si="1"/>
        <v>0</v>
      </c>
      <c r="J18" s="9">
        <f t="shared" si="1"/>
        <v>0</v>
      </c>
      <c r="K18" s="9">
        <f t="shared" si="1"/>
        <v>0</v>
      </c>
      <c r="L18" s="9">
        <f t="shared" si="1"/>
        <v>0</v>
      </c>
      <c r="M18" s="9">
        <f t="shared" si="1"/>
        <v>0</v>
      </c>
      <c r="N18" s="9">
        <f t="shared" si="1"/>
        <v>0</v>
      </c>
      <c r="O18" s="9">
        <f t="shared" si="1"/>
        <v>0</v>
      </c>
      <c r="P18" s="9">
        <f t="shared" si="1"/>
        <v>0</v>
      </c>
      <c r="Q18" s="9">
        <f t="shared" si="1"/>
        <v>0</v>
      </c>
      <c r="R18" s="9">
        <f t="shared" si="1"/>
        <v>0</v>
      </c>
      <c r="S18" s="9">
        <f t="shared" si="1"/>
        <v>0</v>
      </c>
      <c r="T18" s="9">
        <f t="shared" si="1"/>
        <v>0</v>
      </c>
      <c r="U18" s="9"/>
      <c r="V18" s="9"/>
      <c r="W18" s="9"/>
      <c r="X18" s="9"/>
    </row>
    <row r="19" spans="1:24" x14ac:dyDescent="0.2">
      <c r="B19" s="10">
        <v>30</v>
      </c>
    </row>
    <row r="20" spans="1:24" ht="15" customHeight="1" thickBot="1" x14ac:dyDescent="0.25">
      <c r="C20" s="136" t="s">
        <v>16</v>
      </c>
      <c r="D20" s="137"/>
      <c r="E20" s="137"/>
      <c r="F20" s="137"/>
      <c r="G20" s="137"/>
    </row>
    <row r="21" spans="1:24" ht="15" x14ac:dyDescent="0.25">
      <c r="A21" s="11" t="s">
        <v>9</v>
      </c>
      <c r="C21" s="136"/>
      <c r="D21" s="137"/>
      <c r="E21" s="137"/>
      <c r="F21" s="137"/>
      <c r="G21" s="137"/>
    </row>
    <row r="22" spans="1:24" ht="15.75" thickBot="1" x14ac:dyDescent="0.3">
      <c r="A22" s="12">
        <v>0.95</v>
      </c>
      <c r="C22" s="136"/>
      <c r="D22" s="137"/>
      <c r="E22" s="137"/>
      <c r="F22" s="137"/>
      <c r="G22" s="137"/>
    </row>
    <row r="23" spans="1:24" ht="15" thickBot="1" x14ac:dyDescent="0.25">
      <c r="C23" s="136"/>
      <c r="D23" s="137"/>
      <c r="E23" s="137"/>
      <c r="F23" s="137"/>
      <c r="G23" s="137"/>
      <c r="H23" s="1"/>
    </row>
    <row r="24" spans="1:24" ht="15" x14ac:dyDescent="0.25">
      <c r="A24" s="11" t="s">
        <v>8</v>
      </c>
    </row>
    <row r="25" spans="1:24" ht="15.75" thickBot="1" x14ac:dyDescent="0.25">
      <c r="A25" s="13">
        <v>0</v>
      </c>
    </row>
  </sheetData>
  <mergeCells count="25">
    <mergeCell ref="C20:G23"/>
    <mergeCell ref="S1:S2"/>
    <mergeCell ref="T1:T2"/>
    <mergeCell ref="U1:U2"/>
    <mergeCell ref="V1:V2"/>
    <mergeCell ref="G1:G2"/>
    <mergeCell ref="H1:H2"/>
    <mergeCell ref="I1:I2"/>
    <mergeCell ref="J1:J2"/>
    <mergeCell ref="K1:K2"/>
    <mergeCell ref="L1:L2"/>
    <mergeCell ref="F1:F2"/>
    <mergeCell ref="W1:W2"/>
    <mergeCell ref="X1:X2"/>
    <mergeCell ref="M1:M2"/>
    <mergeCell ref="N1:N2"/>
    <mergeCell ref="O1:O2"/>
    <mergeCell ref="P1:P2"/>
    <mergeCell ref="Q1:Q2"/>
    <mergeCell ref="R1:R2"/>
    <mergeCell ref="A1:A2"/>
    <mergeCell ref="B1:B2"/>
    <mergeCell ref="C1:C2"/>
    <mergeCell ref="D1:D2"/>
    <mergeCell ref="E1:E2"/>
  </mergeCells>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A1:I107"/>
  <sheetViews>
    <sheetView workbookViewId="0">
      <selection activeCell="I107" sqref="I107"/>
    </sheetView>
  </sheetViews>
  <sheetFormatPr baseColWidth="10" defaultRowHeight="15" x14ac:dyDescent="0.25"/>
  <cols>
    <col min="1" max="3" width="11" style="85"/>
    <col min="4" max="4" width="34" style="85" bestFit="1" customWidth="1"/>
    <col min="5" max="5" width="11" style="85"/>
    <col min="6" max="6" width="16.375" style="82" customWidth="1"/>
    <col min="7" max="7" width="16.125" style="82" customWidth="1"/>
    <col min="8" max="8" width="13.625" style="81" customWidth="1"/>
    <col min="9" max="9" width="13.625" style="81" bestFit="1" customWidth="1"/>
    <col min="10" max="16384" width="11" style="85"/>
  </cols>
  <sheetData>
    <row r="1" spans="1:9" x14ac:dyDescent="0.25">
      <c r="A1" s="85" t="s">
        <v>203</v>
      </c>
      <c r="B1" s="85" t="s">
        <v>204</v>
      </c>
      <c r="C1" s="85" t="s">
        <v>23</v>
      </c>
      <c r="D1" s="85" t="s">
        <v>205</v>
      </c>
      <c r="E1" s="85" t="s">
        <v>206</v>
      </c>
      <c r="F1" s="82" t="s">
        <v>207</v>
      </c>
      <c r="G1" s="82" t="s">
        <v>208</v>
      </c>
      <c r="H1" s="81" t="s">
        <v>209</v>
      </c>
      <c r="I1" s="81" t="s">
        <v>210</v>
      </c>
    </row>
    <row r="2" spans="1:9" hidden="1" x14ac:dyDescent="0.25">
      <c r="A2" s="85">
        <v>42644</v>
      </c>
      <c r="B2" s="85">
        <v>9001</v>
      </c>
      <c r="C2" s="85">
        <v>6201001</v>
      </c>
      <c r="D2" s="85" t="s">
        <v>28</v>
      </c>
      <c r="E2" s="85">
        <v>10</v>
      </c>
      <c r="F2" s="82">
        <v>6.0892904080010461E-2</v>
      </c>
      <c r="G2" s="82">
        <v>6.0892904080010459E-3</v>
      </c>
      <c r="H2" s="81">
        <v>85250.06571201465</v>
      </c>
      <c r="I2" s="81">
        <v>60840</v>
      </c>
    </row>
    <row r="3" spans="1:9" hidden="1" x14ac:dyDescent="0.25">
      <c r="A3" s="85">
        <v>42644</v>
      </c>
      <c r="B3" s="85">
        <v>9001</v>
      </c>
      <c r="C3" s="85">
        <v>6201037</v>
      </c>
      <c r="D3" s="85" t="s">
        <v>29</v>
      </c>
      <c r="E3" s="85">
        <v>4.5</v>
      </c>
      <c r="F3" s="82">
        <v>1.3185086477562016E-2</v>
      </c>
      <c r="G3" s="82">
        <v>2.9300192172360038E-3</v>
      </c>
      <c r="H3" s="81">
        <v>18459.121068586825</v>
      </c>
      <c r="I3" s="81">
        <v>6480</v>
      </c>
    </row>
    <row r="4" spans="1:9" hidden="1" x14ac:dyDescent="0.25">
      <c r="A4" s="85">
        <v>42644</v>
      </c>
      <c r="B4" s="85">
        <v>9001</v>
      </c>
      <c r="C4" s="85">
        <v>6201040</v>
      </c>
      <c r="D4" s="85" t="s">
        <v>30</v>
      </c>
      <c r="E4" s="85">
        <v>6</v>
      </c>
      <c r="F4" s="82">
        <v>1.7923786730400095E-2</v>
      </c>
      <c r="G4" s="82">
        <v>2.9872977884000157E-3</v>
      </c>
      <c r="H4" s="81">
        <v>25093.301422560133</v>
      </c>
      <c r="I4" s="81">
        <v>39168</v>
      </c>
    </row>
    <row r="5" spans="1:9" hidden="1" x14ac:dyDescent="0.25">
      <c r="A5" s="85">
        <v>42644</v>
      </c>
      <c r="B5" s="85">
        <v>9001</v>
      </c>
      <c r="C5" s="85">
        <v>6201043</v>
      </c>
      <c r="D5" s="85" t="s">
        <v>31</v>
      </c>
      <c r="E5" s="85">
        <v>20</v>
      </c>
      <c r="F5" s="82">
        <v>3.8552884437315836E-4</v>
      </c>
      <c r="G5" s="82">
        <v>1.9276442218657919E-5</v>
      </c>
      <c r="H5" s="81">
        <v>539.74038212242169</v>
      </c>
      <c r="I5" s="81">
        <v>40</v>
      </c>
    </row>
    <row r="6" spans="1:9" hidden="1" x14ac:dyDescent="0.25">
      <c r="A6" s="85">
        <v>42644</v>
      </c>
      <c r="B6" s="85">
        <v>9001</v>
      </c>
      <c r="C6" s="85">
        <v>6201059</v>
      </c>
      <c r="D6" s="85" t="s">
        <v>32</v>
      </c>
      <c r="E6" s="85">
        <v>9</v>
      </c>
      <c r="F6" s="82">
        <v>6.3336743886717312E-2</v>
      </c>
      <c r="G6" s="82">
        <v>7.037415987413035E-3</v>
      </c>
      <c r="H6" s="81">
        <v>88671.44144140424</v>
      </c>
      <c r="I6" s="81">
        <v>36342</v>
      </c>
    </row>
    <row r="7" spans="1:9" hidden="1" x14ac:dyDescent="0.25">
      <c r="A7" s="85">
        <v>42644</v>
      </c>
      <c r="B7" s="85">
        <v>9001</v>
      </c>
      <c r="C7" s="85">
        <v>6201026</v>
      </c>
      <c r="D7" s="85" t="s">
        <v>33</v>
      </c>
      <c r="E7" s="85">
        <v>10</v>
      </c>
      <c r="F7" s="82">
        <v>1.1232658258557951E-2</v>
      </c>
      <c r="G7" s="82">
        <v>1.123265825855795E-3</v>
      </c>
      <c r="H7" s="81">
        <v>15725.72156198113</v>
      </c>
      <c r="I7" s="81">
        <v>10500</v>
      </c>
    </row>
    <row r="8" spans="1:9" hidden="1" x14ac:dyDescent="0.25">
      <c r="A8" s="85">
        <v>42644</v>
      </c>
      <c r="B8" s="85">
        <v>9001</v>
      </c>
      <c r="C8" s="85">
        <v>6201020</v>
      </c>
      <c r="D8" s="85" t="s">
        <v>34</v>
      </c>
      <c r="E8" s="85">
        <v>10</v>
      </c>
      <c r="F8" s="82">
        <v>2.7917795887536283E-2</v>
      </c>
      <c r="G8" s="82">
        <v>2.7917795887536282E-3</v>
      </c>
      <c r="H8" s="81">
        <v>39084.914242550796</v>
      </c>
      <c r="I8" s="81">
        <v>72540</v>
      </c>
    </row>
    <row r="9" spans="1:9" hidden="1" x14ac:dyDescent="0.25">
      <c r="A9" s="85">
        <v>42644</v>
      </c>
      <c r="B9" s="85">
        <v>9001</v>
      </c>
      <c r="C9" s="85">
        <v>6201055</v>
      </c>
      <c r="D9" s="85" t="s">
        <v>35</v>
      </c>
      <c r="E9" s="85">
        <v>9</v>
      </c>
      <c r="F9" s="82">
        <v>1.3869124798578391E-2</v>
      </c>
      <c r="G9" s="82">
        <v>1.5410138665087102E-3</v>
      </c>
      <c r="H9" s="81">
        <v>19416.774718009747</v>
      </c>
      <c r="I9" s="81">
        <v>32292</v>
      </c>
    </row>
    <row r="10" spans="1:9" hidden="1" x14ac:dyDescent="0.25">
      <c r="A10" s="85">
        <v>42644</v>
      </c>
      <c r="B10" s="85">
        <v>9001</v>
      </c>
      <c r="C10" s="85">
        <v>6201016</v>
      </c>
      <c r="D10" s="85" t="s">
        <v>36</v>
      </c>
      <c r="E10" s="85">
        <v>10</v>
      </c>
      <c r="F10" s="82">
        <v>2.9868847217810444E-2</v>
      </c>
      <c r="G10" s="82">
        <v>2.9868847217810442E-3</v>
      </c>
      <c r="H10" s="81">
        <v>41816.386104934623</v>
      </c>
      <c r="I10" s="81">
        <v>2780</v>
      </c>
    </row>
    <row r="11" spans="1:9" hidden="1" x14ac:dyDescent="0.25">
      <c r="A11" s="85">
        <v>42644</v>
      </c>
      <c r="B11" s="85">
        <v>9001</v>
      </c>
      <c r="C11" s="85">
        <v>6201013</v>
      </c>
      <c r="D11" s="85" t="s">
        <v>37</v>
      </c>
      <c r="E11" s="85">
        <v>4.2</v>
      </c>
      <c r="F11" s="82">
        <v>9.4949971436443306E-3</v>
      </c>
      <c r="G11" s="82">
        <v>2.2607136056296026E-3</v>
      </c>
      <c r="H11" s="81">
        <v>13292.996001102063</v>
      </c>
      <c r="I11" s="81">
        <v>23016</v>
      </c>
    </row>
    <row r="12" spans="1:9" hidden="1" x14ac:dyDescent="0.25">
      <c r="A12" s="85">
        <v>42644</v>
      </c>
      <c r="B12" s="85">
        <v>9001</v>
      </c>
      <c r="C12" s="85">
        <v>6201046</v>
      </c>
      <c r="D12" s="85" t="s">
        <v>38</v>
      </c>
      <c r="E12" s="85">
        <v>6</v>
      </c>
      <c r="F12" s="82">
        <v>1.6826681790412478E-2</v>
      </c>
      <c r="G12" s="82">
        <v>2.8044469650687462E-3</v>
      </c>
      <c r="H12" s="81">
        <v>23557.354506577471</v>
      </c>
      <c r="I12" s="81">
        <v>27312</v>
      </c>
    </row>
    <row r="13" spans="1:9" hidden="1" x14ac:dyDescent="0.25">
      <c r="A13" s="85">
        <v>42644</v>
      </c>
      <c r="B13" s="85">
        <v>9001</v>
      </c>
      <c r="C13" s="85">
        <v>6201012</v>
      </c>
      <c r="D13" s="85" t="s">
        <v>39</v>
      </c>
      <c r="E13" s="85">
        <v>10</v>
      </c>
      <c r="F13" s="82">
        <v>2.731747240129808E-3</v>
      </c>
      <c r="G13" s="82">
        <v>2.731747240129808E-4</v>
      </c>
      <c r="H13" s="81">
        <v>3824.4461361817312</v>
      </c>
      <c r="I13" s="81">
        <v>3200</v>
      </c>
    </row>
    <row r="14" spans="1:9" hidden="1" x14ac:dyDescent="0.25">
      <c r="A14" s="85">
        <v>42644</v>
      </c>
      <c r="B14" s="85">
        <v>9001</v>
      </c>
      <c r="C14" s="85">
        <v>6201053</v>
      </c>
      <c r="D14" s="85" t="s">
        <v>40</v>
      </c>
      <c r="E14" s="85">
        <v>9</v>
      </c>
      <c r="F14" s="82">
        <v>0.39216710031777219</v>
      </c>
      <c r="G14" s="82">
        <v>4.357412225753024E-2</v>
      </c>
      <c r="H14" s="81">
        <v>549033.9404448811</v>
      </c>
      <c r="I14" s="81">
        <v>108108</v>
      </c>
    </row>
    <row r="15" spans="1:9" hidden="1" x14ac:dyDescent="0.25">
      <c r="A15" s="85">
        <v>42644</v>
      </c>
      <c r="B15" s="85">
        <v>9001</v>
      </c>
      <c r="C15" s="85">
        <v>6201010</v>
      </c>
      <c r="D15" s="85" t="s">
        <v>41</v>
      </c>
      <c r="E15" s="85">
        <v>10</v>
      </c>
      <c r="F15" s="82">
        <v>0.33395196943967931</v>
      </c>
      <c r="G15" s="82">
        <v>3.3395196943967934E-2</v>
      </c>
      <c r="H15" s="81">
        <v>467532.75721555104</v>
      </c>
      <c r="I15" s="81">
        <v>189780</v>
      </c>
    </row>
    <row r="16" spans="1:9" hidden="1" x14ac:dyDescent="0.25">
      <c r="A16" s="85">
        <v>42644</v>
      </c>
      <c r="B16" s="85">
        <v>9001</v>
      </c>
      <c r="C16" s="85">
        <v>6201011</v>
      </c>
      <c r="D16" s="85" t="s">
        <v>42</v>
      </c>
      <c r="E16" s="85">
        <v>12.8</v>
      </c>
      <c r="F16" s="82">
        <v>1.9897694413590667E-3</v>
      </c>
      <c r="G16" s="82">
        <v>1.5545073760617708E-4</v>
      </c>
      <c r="H16" s="81">
        <v>2785.6772179026934</v>
      </c>
      <c r="I16" s="81">
        <v>2764.8</v>
      </c>
    </row>
    <row r="17" spans="1:9" hidden="1" x14ac:dyDescent="0.25">
      <c r="A17" s="85">
        <v>42644</v>
      </c>
      <c r="B17" s="85">
        <v>9001</v>
      </c>
      <c r="C17" s="85">
        <v>6201014</v>
      </c>
      <c r="D17" s="85" t="s">
        <v>43</v>
      </c>
      <c r="E17" s="85">
        <v>3</v>
      </c>
      <c r="F17" s="82">
        <v>4.225258445456825E-3</v>
      </c>
      <c r="G17" s="82">
        <v>1.4084194818189417E-3</v>
      </c>
      <c r="H17" s="81">
        <v>5915.361823639555</v>
      </c>
      <c r="I17" s="81">
        <v>600</v>
      </c>
    </row>
    <row r="18" spans="1:9" hidden="1" x14ac:dyDescent="0.25">
      <c r="A18" s="85">
        <v>42644</v>
      </c>
      <c r="B18" s="85">
        <v>9002</v>
      </c>
      <c r="C18" s="85">
        <v>6201052</v>
      </c>
      <c r="D18" s="85" t="s">
        <v>46</v>
      </c>
      <c r="E18" s="85">
        <v>1.8</v>
      </c>
      <c r="F18" s="82">
        <v>5.62E-2</v>
      </c>
      <c r="G18" s="82">
        <v>3.1222222222222221E-2</v>
      </c>
      <c r="H18" s="81">
        <v>13726.06319999999</v>
      </c>
      <c r="I18" s="81">
        <v>0</v>
      </c>
    </row>
    <row r="19" spans="1:9" hidden="1" x14ac:dyDescent="0.25">
      <c r="A19" s="85">
        <v>42644</v>
      </c>
      <c r="B19" s="85">
        <v>9002</v>
      </c>
      <c r="C19" s="85">
        <v>6201056</v>
      </c>
      <c r="D19" s="85" t="s">
        <v>47</v>
      </c>
      <c r="E19" s="85">
        <v>3.6</v>
      </c>
      <c r="F19" s="82">
        <v>1.0999999999999999E-2</v>
      </c>
      <c r="G19" s="82">
        <v>3.0555555555555553E-3</v>
      </c>
      <c r="H19" s="81">
        <v>2686.5959999999977</v>
      </c>
      <c r="I19" s="81">
        <v>0</v>
      </c>
    </row>
    <row r="20" spans="1:9" hidden="1" x14ac:dyDescent="0.25">
      <c r="A20" s="85">
        <v>42644</v>
      </c>
      <c r="B20" s="85">
        <v>9002</v>
      </c>
      <c r="C20" s="85">
        <v>6202001</v>
      </c>
      <c r="D20" s="85" t="s">
        <v>48</v>
      </c>
      <c r="E20" s="85">
        <v>6</v>
      </c>
      <c r="F20" s="82">
        <v>4.0099999999999997E-2</v>
      </c>
      <c r="G20" s="82">
        <v>6.6833333333333328E-3</v>
      </c>
      <c r="H20" s="81">
        <v>9793.8635999999915</v>
      </c>
      <c r="I20" s="81">
        <v>0</v>
      </c>
    </row>
    <row r="21" spans="1:9" hidden="1" x14ac:dyDescent="0.25">
      <c r="A21" s="85">
        <v>42644</v>
      </c>
      <c r="B21" s="85">
        <v>9002</v>
      </c>
      <c r="C21" s="85">
        <v>6202002</v>
      </c>
      <c r="D21" s="85" t="s">
        <v>49</v>
      </c>
      <c r="E21" s="85">
        <v>6</v>
      </c>
      <c r="F21" s="82">
        <v>7.7899999999999997E-2</v>
      </c>
      <c r="G21" s="82">
        <v>1.2983333333333333E-2</v>
      </c>
      <c r="H21" s="81">
        <v>19025.984399999987</v>
      </c>
      <c r="I21" s="81">
        <v>7710</v>
      </c>
    </row>
    <row r="22" spans="1:9" hidden="1" x14ac:dyDescent="0.25">
      <c r="A22" s="85">
        <v>42644</v>
      </c>
      <c r="B22" s="85">
        <v>9002</v>
      </c>
      <c r="C22" s="85">
        <v>6202003</v>
      </c>
      <c r="D22" s="85" t="s">
        <v>50</v>
      </c>
      <c r="E22" s="85">
        <v>6</v>
      </c>
      <c r="F22" s="82">
        <v>3.2300000000000002E-2</v>
      </c>
      <c r="G22" s="82">
        <v>5.3833333333333337E-3</v>
      </c>
      <c r="H22" s="81">
        <v>7888.8227999999954</v>
      </c>
      <c r="I22" s="81">
        <v>0</v>
      </c>
    </row>
    <row r="23" spans="1:9" hidden="1" x14ac:dyDescent="0.25">
      <c r="A23" s="85">
        <v>42644</v>
      </c>
      <c r="B23" s="85">
        <v>9002</v>
      </c>
      <c r="C23" s="85">
        <v>6202004</v>
      </c>
      <c r="D23" s="85" t="s">
        <v>51</v>
      </c>
      <c r="E23" s="85">
        <v>6</v>
      </c>
      <c r="F23" s="82">
        <v>4.7300000000000002E-2</v>
      </c>
      <c r="G23" s="82">
        <v>7.8833333333333342E-3</v>
      </c>
      <c r="H23" s="81">
        <v>11552.362799999992</v>
      </c>
      <c r="I23" s="81">
        <v>0</v>
      </c>
    </row>
    <row r="24" spans="1:9" hidden="1" x14ac:dyDescent="0.25">
      <c r="A24" s="85">
        <v>42644</v>
      </c>
      <c r="B24" s="85">
        <v>9002</v>
      </c>
      <c r="C24" s="85">
        <v>6202005</v>
      </c>
      <c r="D24" s="85" t="s">
        <v>52</v>
      </c>
      <c r="E24" s="85">
        <v>6</v>
      </c>
      <c r="F24" s="82">
        <v>0.01</v>
      </c>
      <c r="G24" s="82">
        <v>1.6666666666666668E-3</v>
      </c>
      <c r="H24" s="81">
        <v>2442.3599999999983</v>
      </c>
      <c r="I24" s="81">
        <v>0</v>
      </c>
    </row>
    <row r="25" spans="1:9" hidden="1" x14ac:dyDescent="0.25">
      <c r="A25" s="85">
        <v>42644</v>
      </c>
      <c r="B25" s="85">
        <v>9002</v>
      </c>
      <c r="C25" s="85">
        <v>6202006</v>
      </c>
      <c r="D25" s="85" t="s">
        <v>53</v>
      </c>
      <c r="E25" s="85">
        <v>6</v>
      </c>
      <c r="F25" s="82">
        <v>1.6299999999999999E-2</v>
      </c>
      <c r="G25" s="82">
        <v>2.7166666666666663E-3</v>
      </c>
      <c r="H25" s="81">
        <v>3981.0467999999969</v>
      </c>
      <c r="I25" s="81">
        <v>0</v>
      </c>
    </row>
    <row r="26" spans="1:9" hidden="1" x14ac:dyDescent="0.25">
      <c r="A26" s="85">
        <v>42644</v>
      </c>
      <c r="B26" s="85">
        <v>9002</v>
      </c>
      <c r="C26" s="85">
        <v>6202007</v>
      </c>
      <c r="D26" s="85" t="s">
        <v>54</v>
      </c>
      <c r="E26" s="85">
        <v>6</v>
      </c>
      <c r="F26" s="82">
        <v>0.29320000000000002</v>
      </c>
      <c r="G26" s="82">
        <v>4.8866666666666669E-2</v>
      </c>
      <c r="H26" s="81">
        <v>71609.995199999947</v>
      </c>
      <c r="I26" s="81">
        <v>109548</v>
      </c>
    </row>
    <row r="27" spans="1:9" hidden="1" x14ac:dyDescent="0.25">
      <c r="A27" s="85">
        <v>42644</v>
      </c>
      <c r="B27" s="85">
        <v>9002</v>
      </c>
      <c r="C27" s="85">
        <v>6202008</v>
      </c>
      <c r="D27" s="85" t="s">
        <v>55</v>
      </c>
      <c r="E27" s="85">
        <v>6</v>
      </c>
      <c r="F27" s="82">
        <v>8.9700000000000002E-2</v>
      </c>
      <c r="G27" s="82">
        <v>1.495E-2</v>
      </c>
      <c r="H27" s="81">
        <v>21907.969199999985</v>
      </c>
      <c r="I27" s="81">
        <v>36864</v>
      </c>
    </row>
    <row r="28" spans="1:9" hidden="1" x14ac:dyDescent="0.25">
      <c r="A28" s="85">
        <v>42644</v>
      </c>
      <c r="B28" s="85">
        <v>9002</v>
      </c>
      <c r="C28" s="85">
        <v>6202015</v>
      </c>
      <c r="D28" s="85" t="s">
        <v>56</v>
      </c>
      <c r="E28" s="85">
        <v>6</v>
      </c>
      <c r="F28" s="82">
        <v>9.1300000000000006E-2</v>
      </c>
      <c r="G28" s="82">
        <v>1.5216666666666668E-2</v>
      </c>
      <c r="H28" s="81">
        <v>22298.746799999986</v>
      </c>
      <c r="I28" s="81">
        <v>10008</v>
      </c>
    </row>
    <row r="29" spans="1:9" hidden="1" x14ac:dyDescent="0.25">
      <c r="A29" s="85">
        <v>42644</v>
      </c>
      <c r="B29" s="85">
        <v>9002</v>
      </c>
      <c r="C29" s="85">
        <v>6202016</v>
      </c>
      <c r="D29" s="85" t="s">
        <v>57</v>
      </c>
      <c r="E29" s="85">
        <v>6</v>
      </c>
      <c r="F29" s="82">
        <v>7.4700000000000003E-2</v>
      </c>
      <c r="G29" s="82">
        <v>1.2450000000000001E-2</v>
      </c>
      <c r="H29" s="81">
        <v>18244.429199999988</v>
      </c>
      <c r="I29" s="81">
        <v>7518</v>
      </c>
    </row>
    <row r="30" spans="1:9" hidden="1" x14ac:dyDescent="0.25">
      <c r="A30" s="85">
        <v>42644</v>
      </c>
      <c r="B30" s="85">
        <v>9002</v>
      </c>
      <c r="C30" s="85">
        <v>6202017</v>
      </c>
      <c r="D30" s="85" t="s">
        <v>58</v>
      </c>
      <c r="E30" s="85">
        <v>4.8</v>
      </c>
      <c r="F30" s="82">
        <v>1.2200000000000001E-2</v>
      </c>
      <c r="G30" s="82">
        <v>2.5416666666666669E-3</v>
      </c>
      <c r="H30" s="81">
        <v>2979.6791999999982</v>
      </c>
      <c r="I30" s="81">
        <v>3864</v>
      </c>
    </row>
    <row r="31" spans="1:9" hidden="1" x14ac:dyDescent="0.25">
      <c r="A31" s="85">
        <v>42644</v>
      </c>
      <c r="B31" s="85">
        <v>9002</v>
      </c>
      <c r="C31" s="85">
        <v>6202018</v>
      </c>
      <c r="D31" s="85" t="s">
        <v>59</v>
      </c>
      <c r="E31" s="85">
        <v>4.8</v>
      </c>
      <c r="F31" s="82">
        <v>1.4E-2</v>
      </c>
      <c r="G31" s="82">
        <v>2.9166666666666668E-3</v>
      </c>
      <c r="H31" s="81">
        <v>3419.3039999999978</v>
      </c>
      <c r="I31" s="81">
        <v>3873.6</v>
      </c>
    </row>
    <row r="32" spans="1:9" hidden="1" x14ac:dyDescent="0.25">
      <c r="A32" s="85">
        <v>42644</v>
      </c>
      <c r="B32" s="85">
        <v>9002</v>
      </c>
      <c r="C32" s="85">
        <v>6203001</v>
      </c>
      <c r="D32" s="85" t="s">
        <v>60</v>
      </c>
      <c r="E32" s="85">
        <v>6</v>
      </c>
      <c r="F32" s="82">
        <v>7.0699999999999999E-2</v>
      </c>
      <c r="G32" s="82">
        <v>1.1783333333333333E-2</v>
      </c>
      <c r="H32" s="81">
        <v>17267.485199999988</v>
      </c>
      <c r="I32" s="81">
        <v>372</v>
      </c>
    </row>
    <row r="33" spans="1:9" hidden="1" x14ac:dyDescent="0.25">
      <c r="A33" s="85">
        <v>42644</v>
      </c>
      <c r="B33" s="85">
        <v>9002</v>
      </c>
      <c r="C33" s="85">
        <v>6203002</v>
      </c>
      <c r="D33" s="85" t="s">
        <v>61</v>
      </c>
      <c r="E33" s="85">
        <v>6</v>
      </c>
      <c r="F33" s="82">
        <v>8.9999999999999998E-4</v>
      </c>
      <c r="G33" s="82">
        <v>1.4999999999999999E-4</v>
      </c>
      <c r="H33" s="81">
        <v>219.81239999999983</v>
      </c>
      <c r="I33" s="81">
        <v>0</v>
      </c>
    </row>
    <row r="34" spans="1:9" hidden="1" x14ac:dyDescent="0.25">
      <c r="A34" s="85">
        <v>42644</v>
      </c>
      <c r="B34" s="85">
        <v>9002</v>
      </c>
      <c r="C34" s="85">
        <v>6203004</v>
      </c>
      <c r="D34" s="85" t="s">
        <v>62</v>
      </c>
      <c r="E34" s="85">
        <v>6</v>
      </c>
      <c r="F34" s="82">
        <v>5.6500000000000002E-2</v>
      </c>
      <c r="G34" s="82">
        <v>9.4166666666666669E-3</v>
      </c>
      <c r="H34" s="81">
        <v>13799.33399999999</v>
      </c>
      <c r="I34" s="81">
        <v>29952</v>
      </c>
    </row>
    <row r="35" spans="1:9" hidden="1" x14ac:dyDescent="0.25">
      <c r="A35" s="85">
        <v>42644</v>
      </c>
      <c r="B35" s="85">
        <v>9002</v>
      </c>
      <c r="C35" s="85">
        <v>6203005</v>
      </c>
      <c r="D35" s="85" t="s">
        <v>63</v>
      </c>
      <c r="E35" s="85">
        <v>6</v>
      </c>
      <c r="F35" s="82">
        <v>5.7000000000000002E-3</v>
      </c>
      <c r="G35" s="82">
        <v>9.5E-4</v>
      </c>
      <c r="H35" s="81">
        <v>1392.145199999999</v>
      </c>
      <c r="I35" s="81">
        <v>0</v>
      </c>
    </row>
    <row r="36" spans="1:9" x14ac:dyDescent="0.25">
      <c r="A36" s="85">
        <v>42644</v>
      </c>
      <c r="B36" s="85">
        <v>9005</v>
      </c>
      <c r="C36" s="85">
        <v>6207007</v>
      </c>
      <c r="D36" s="85" t="s">
        <v>129</v>
      </c>
      <c r="E36" s="85">
        <v>10</v>
      </c>
      <c r="F36" s="82">
        <v>4.8457465745757721E-3</v>
      </c>
      <c r="G36" s="82">
        <v>4.8457465745757719E-4</v>
      </c>
      <c r="H36" s="81">
        <v>41458.818901102022</v>
      </c>
      <c r="I36" s="81">
        <v>14350</v>
      </c>
    </row>
    <row r="37" spans="1:9" x14ac:dyDescent="0.25">
      <c r="A37" s="85">
        <v>42644</v>
      </c>
      <c r="B37" s="85">
        <v>9005</v>
      </c>
      <c r="C37" s="85">
        <v>6207008</v>
      </c>
      <c r="D37" s="85" t="s">
        <v>131</v>
      </c>
      <c r="E37" s="85">
        <v>10</v>
      </c>
      <c r="F37" s="82">
        <v>0</v>
      </c>
      <c r="G37" s="82">
        <v>0</v>
      </c>
      <c r="H37" s="81">
        <v>0</v>
      </c>
      <c r="I37" s="81">
        <v>0</v>
      </c>
    </row>
    <row r="38" spans="1:9" x14ac:dyDescent="0.25">
      <c r="A38" s="85">
        <v>42644</v>
      </c>
      <c r="B38" s="85">
        <v>9005</v>
      </c>
      <c r="C38" s="85">
        <v>6207009</v>
      </c>
      <c r="D38" s="85" t="s">
        <v>132</v>
      </c>
      <c r="E38" s="85">
        <v>10</v>
      </c>
      <c r="F38" s="82">
        <v>1.0798083687096369E-3</v>
      </c>
      <c r="G38" s="82">
        <v>1.0798083687096369E-4</v>
      </c>
      <c r="H38" s="81">
        <v>9238.5309296011783</v>
      </c>
      <c r="I38" s="81">
        <v>2750</v>
      </c>
    </row>
    <row r="39" spans="1:9" x14ac:dyDescent="0.25">
      <c r="A39" s="85">
        <v>42644</v>
      </c>
      <c r="B39" s="85">
        <v>9005</v>
      </c>
      <c r="C39" s="85">
        <v>6207010</v>
      </c>
      <c r="D39" s="85" t="s">
        <v>133</v>
      </c>
      <c r="E39" s="85">
        <v>44</v>
      </c>
      <c r="F39" s="82">
        <v>0.21711635044736266</v>
      </c>
      <c r="G39" s="82">
        <v>4.9344625101673334E-3</v>
      </c>
      <c r="H39" s="81">
        <v>1857585.2688815964</v>
      </c>
      <c r="I39" s="81">
        <v>740080</v>
      </c>
    </row>
    <row r="40" spans="1:9" x14ac:dyDescent="0.25">
      <c r="A40" s="85">
        <v>42644</v>
      </c>
      <c r="B40" s="85">
        <v>9005</v>
      </c>
      <c r="C40" s="85">
        <v>6207011</v>
      </c>
      <c r="D40" s="85" t="s">
        <v>134</v>
      </c>
      <c r="E40" s="85">
        <v>44</v>
      </c>
      <c r="F40" s="82">
        <v>0.10241635426382177</v>
      </c>
      <c r="G40" s="82">
        <v>2.3276444150868584E-3</v>
      </c>
      <c r="H40" s="81">
        <v>876244.97455412697</v>
      </c>
      <c r="I40" s="81">
        <v>433312</v>
      </c>
    </row>
    <row r="41" spans="1:9" x14ac:dyDescent="0.25">
      <c r="A41" s="85">
        <v>42644</v>
      </c>
      <c r="B41" s="85">
        <v>9005</v>
      </c>
      <c r="C41" s="85">
        <v>6207012</v>
      </c>
      <c r="D41" s="85" t="s">
        <v>135</v>
      </c>
      <c r="E41" s="85">
        <v>44</v>
      </c>
      <c r="F41" s="82">
        <v>0.20802112577509271</v>
      </c>
      <c r="G41" s="82">
        <v>4.7277528585248346E-3</v>
      </c>
      <c r="H41" s="81">
        <v>1779769.1332770458</v>
      </c>
      <c r="I41" s="81">
        <v>936804</v>
      </c>
    </row>
    <row r="42" spans="1:9" x14ac:dyDescent="0.25">
      <c r="A42" s="85">
        <v>42644</v>
      </c>
      <c r="B42" s="85">
        <v>9005</v>
      </c>
      <c r="C42" s="85">
        <v>6207013</v>
      </c>
      <c r="D42" s="85" t="s">
        <v>136</v>
      </c>
      <c r="E42" s="85">
        <v>44</v>
      </c>
      <c r="F42" s="82">
        <v>3.7146868729206156E-3</v>
      </c>
      <c r="G42" s="82">
        <v>8.4424701657286719E-5</v>
      </c>
      <c r="H42" s="81">
        <v>31781.796255451001</v>
      </c>
      <c r="I42" s="81">
        <v>16588</v>
      </c>
    </row>
    <row r="43" spans="1:9" x14ac:dyDescent="0.25">
      <c r="A43" s="85">
        <v>42644</v>
      </c>
      <c r="B43" s="85">
        <v>9005</v>
      </c>
      <c r="C43" s="85">
        <v>6207014</v>
      </c>
      <c r="D43" s="85" t="s">
        <v>137</v>
      </c>
      <c r="E43" s="85">
        <v>44</v>
      </c>
      <c r="F43" s="82">
        <v>5.2225230008617162E-5</v>
      </c>
      <c r="G43" s="82">
        <v>1.1869370456503901E-6</v>
      </c>
      <c r="H43" s="81">
        <v>446.82410020280787</v>
      </c>
      <c r="I43" s="81">
        <v>3608</v>
      </c>
    </row>
    <row r="44" spans="1:9" x14ac:dyDescent="0.25">
      <c r="A44" s="85">
        <v>42644</v>
      </c>
      <c r="B44" s="85">
        <v>9005</v>
      </c>
      <c r="C44" s="85">
        <v>6207015</v>
      </c>
      <c r="D44" s="85" t="s">
        <v>138</v>
      </c>
      <c r="E44" s="85">
        <v>44</v>
      </c>
      <c r="F44" s="82">
        <v>0.1924446161479072</v>
      </c>
      <c r="G44" s="82">
        <v>4.3737412760887998E-3</v>
      </c>
      <c r="H44" s="81">
        <v>1646500.9811345057</v>
      </c>
      <c r="I44" s="81">
        <v>715836</v>
      </c>
    </row>
    <row r="45" spans="1:9" x14ac:dyDescent="0.25">
      <c r="A45" s="85">
        <v>42644</v>
      </c>
      <c r="B45" s="85">
        <v>9005</v>
      </c>
      <c r="C45" s="85">
        <v>6207016</v>
      </c>
      <c r="D45" s="85" t="s">
        <v>139</v>
      </c>
      <c r="E45" s="85">
        <v>44</v>
      </c>
      <c r="F45" s="82">
        <v>3.0924031707410156E-2</v>
      </c>
      <c r="G45" s="82">
        <v>7.0281890244113996E-4</v>
      </c>
      <c r="H45" s="81">
        <v>264577.15246111393</v>
      </c>
      <c r="I45" s="81">
        <v>103532</v>
      </c>
    </row>
    <row r="46" spans="1:9" x14ac:dyDescent="0.25">
      <c r="A46" s="85">
        <v>42644</v>
      </c>
      <c r="B46" s="85">
        <v>9005</v>
      </c>
      <c r="C46" s="85">
        <v>6207017</v>
      </c>
      <c r="D46" s="85" t="s">
        <v>140</v>
      </c>
      <c r="E46" s="85">
        <v>44</v>
      </c>
      <c r="F46" s="82">
        <v>1.1536419398057355E-2</v>
      </c>
      <c r="G46" s="82">
        <v>2.6219134995584896E-4</v>
      </c>
      <c r="H46" s="81">
        <v>98702.298031979226</v>
      </c>
      <c r="I46" s="81">
        <v>42636</v>
      </c>
    </row>
    <row r="47" spans="1:9" x14ac:dyDescent="0.25">
      <c r="A47" s="85">
        <v>42644</v>
      </c>
      <c r="B47" s="85">
        <v>9005</v>
      </c>
      <c r="C47" s="85">
        <v>6207018</v>
      </c>
      <c r="D47" s="85" t="s">
        <v>141</v>
      </c>
      <c r="E47" s="85">
        <v>44</v>
      </c>
      <c r="F47" s="82">
        <v>0.18596600940991517</v>
      </c>
      <c r="G47" s="82">
        <v>4.2265002138617081E-3</v>
      </c>
      <c r="H47" s="81">
        <v>1591071.878652937</v>
      </c>
      <c r="I47" s="81">
        <v>594748</v>
      </c>
    </row>
    <row r="48" spans="1:9" x14ac:dyDescent="0.25">
      <c r="A48" s="85">
        <v>42644</v>
      </c>
      <c r="B48" s="85">
        <v>9005</v>
      </c>
      <c r="C48" s="85">
        <v>6207022</v>
      </c>
      <c r="D48" s="85" t="s">
        <v>142</v>
      </c>
      <c r="E48" s="85">
        <v>44</v>
      </c>
      <c r="F48" s="82">
        <v>1.2179191459701874E-2</v>
      </c>
      <c r="G48" s="82">
        <v>2.767998059023153E-4</v>
      </c>
      <c r="H48" s="81">
        <v>104201.67157293687</v>
      </c>
      <c r="I48" s="81">
        <v>49852</v>
      </c>
    </row>
    <row r="49" spans="1:9" x14ac:dyDescent="0.25">
      <c r="A49" s="85">
        <v>42644</v>
      </c>
      <c r="B49" s="85">
        <v>9005</v>
      </c>
      <c r="C49" s="85">
        <v>6207024</v>
      </c>
      <c r="D49" s="85" t="s">
        <v>130</v>
      </c>
      <c r="E49" s="85">
        <v>22</v>
      </c>
      <c r="F49" s="82">
        <v>1.0440359122107275E-2</v>
      </c>
      <c r="G49" s="82">
        <v>4.7456177827760341E-4</v>
      </c>
      <c r="H49" s="81">
        <v>89324.720441825441</v>
      </c>
      <c r="I49" s="81">
        <v>24200</v>
      </c>
    </row>
    <row r="50" spans="1:9" x14ac:dyDescent="0.25">
      <c r="A50" s="85">
        <v>42644</v>
      </c>
      <c r="B50" s="85">
        <v>9005</v>
      </c>
      <c r="C50" s="85">
        <v>6207042</v>
      </c>
      <c r="D50" s="85" t="s">
        <v>143</v>
      </c>
      <c r="E50" s="85">
        <v>44</v>
      </c>
      <c r="F50" s="82">
        <v>5.7916440971094675E-3</v>
      </c>
      <c r="G50" s="82">
        <v>1.3162827493430607E-4</v>
      </c>
      <c r="H50" s="81">
        <v>49551.647009670363</v>
      </c>
      <c r="I50" s="81">
        <v>8976</v>
      </c>
    </row>
    <row r="51" spans="1:9" x14ac:dyDescent="0.25">
      <c r="A51" s="85">
        <v>42644</v>
      </c>
      <c r="B51" s="85">
        <v>9005</v>
      </c>
      <c r="C51" s="85">
        <v>6207043</v>
      </c>
      <c r="D51" s="85" t="s">
        <v>144</v>
      </c>
      <c r="E51" s="85">
        <v>44</v>
      </c>
      <c r="F51" s="82">
        <v>2.9353257481766364E-3</v>
      </c>
      <c r="G51" s="82">
        <v>6.6711948822196287E-5</v>
      </c>
      <c r="H51" s="81">
        <v>25113.805837039868</v>
      </c>
      <c r="I51" s="81">
        <v>11176</v>
      </c>
    </row>
    <row r="52" spans="1:9" x14ac:dyDescent="0.25">
      <c r="A52" s="85">
        <v>42644</v>
      </c>
      <c r="B52" s="85">
        <v>9005</v>
      </c>
      <c r="C52" s="85">
        <v>6207045</v>
      </c>
      <c r="D52" s="85" t="s">
        <v>145</v>
      </c>
      <c r="E52" s="85">
        <v>44</v>
      </c>
      <c r="F52" s="82">
        <v>1.0536105377123073E-2</v>
      </c>
      <c r="G52" s="82">
        <v>2.3945694038916075E-4</v>
      </c>
      <c r="H52" s="81">
        <v>90143.897958863905</v>
      </c>
      <c r="I52" s="81">
        <v>60544</v>
      </c>
    </row>
    <row r="53" spans="1:9" hidden="1" x14ac:dyDescent="0.25">
      <c r="A53" s="85">
        <v>42644</v>
      </c>
      <c r="B53" s="85">
        <v>9004</v>
      </c>
      <c r="C53" s="85">
        <v>6207001</v>
      </c>
      <c r="D53" s="85" t="s">
        <v>117</v>
      </c>
      <c r="E53" s="85">
        <v>10</v>
      </c>
      <c r="F53" s="82">
        <v>0</v>
      </c>
      <c r="G53" s="82">
        <v>0</v>
      </c>
      <c r="H53" s="81">
        <v>0</v>
      </c>
      <c r="I53" s="81">
        <v>0</v>
      </c>
    </row>
    <row r="54" spans="1:9" hidden="1" x14ac:dyDescent="0.25">
      <c r="A54" s="85">
        <v>42644</v>
      </c>
      <c r="B54" s="85">
        <v>9004</v>
      </c>
      <c r="C54" s="85">
        <v>6207002</v>
      </c>
      <c r="D54" s="85" t="s">
        <v>119</v>
      </c>
      <c r="E54" s="85">
        <v>10</v>
      </c>
      <c r="F54" s="82">
        <v>9.9284594285805772E-2</v>
      </c>
      <c r="G54" s="82">
        <v>9.9284594285805779E-3</v>
      </c>
      <c r="H54" s="81">
        <v>158554.27032511754</v>
      </c>
      <c r="I54" s="81">
        <v>0</v>
      </c>
    </row>
    <row r="55" spans="1:9" hidden="1" x14ac:dyDescent="0.25">
      <c r="A55" s="85">
        <v>42644</v>
      </c>
      <c r="B55" s="85">
        <v>9004</v>
      </c>
      <c r="C55" s="85">
        <v>6207004</v>
      </c>
      <c r="D55" s="85" t="s">
        <v>118</v>
      </c>
      <c r="E55" s="85">
        <v>10</v>
      </c>
      <c r="F55" s="82">
        <v>6.319873821113782E-2</v>
      </c>
      <c r="G55" s="82">
        <v>6.3198738211137822E-3</v>
      </c>
      <c r="H55" s="81">
        <v>100926.33096419525</v>
      </c>
      <c r="I55" s="81">
        <v>0</v>
      </c>
    </row>
    <row r="56" spans="1:9" hidden="1" x14ac:dyDescent="0.25">
      <c r="A56" s="85">
        <v>42644</v>
      </c>
      <c r="B56" s="85">
        <v>9004</v>
      </c>
      <c r="C56" s="85">
        <v>6207005</v>
      </c>
      <c r="D56" s="85" t="s">
        <v>115</v>
      </c>
      <c r="E56" s="85">
        <v>10</v>
      </c>
      <c r="F56" s="82">
        <v>0.20023940245442934</v>
      </c>
      <c r="G56" s="82">
        <v>2.0023940245442934E-2</v>
      </c>
      <c r="H56" s="81">
        <v>319775.81793914392</v>
      </c>
      <c r="I56" s="81">
        <v>159460</v>
      </c>
    </row>
    <row r="57" spans="1:9" hidden="1" x14ac:dyDescent="0.25">
      <c r="A57" s="85">
        <v>42644</v>
      </c>
      <c r="B57" s="85">
        <v>9004</v>
      </c>
      <c r="C57" s="85">
        <v>6207025</v>
      </c>
      <c r="D57" s="85" t="s">
        <v>116</v>
      </c>
      <c r="E57" s="85">
        <v>4</v>
      </c>
      <c r="F57" s="82">
        <v>3.3137043435105033E-2</v>
      </c>
      <c r="G57" s="82">
        <v>8.2842608587762583E-3</v>
      </c>
      <c r="H57" s="81">
        <v>52918.781411951102</v>
      </c>
      <c r="I57" s="81">
        <v>0</v>
      </c>
    </row>
    <row r="58" spans="1:9" hidden="1" x14ac:dyDescent="0.25">
      <c r="A58" s="85">
        <v>42644</v>
      </c>
      <c r="B58" s="85">
        <v>9004</v>
      </c>
      <c r="C58" s="85">
        <v>6207032</v>
      </c>
      <c r="D58" s="85" t="s">
        <v>120</v>
      </c>
      <c r="E58" s="85">
        <v>10</v>
      </c>
      <c r="F58" s="82">
        <v>9.2362058036007045E-6</v>
      </c>
      <c r="G58" s="82">
        <v>9.2362058036007047E-7</v>
      </c>
      <c r="H58" s="81">
        <v>0</v>
      </c>
      <c r="I58" s="81">
        <v>0</v>
      </c>
    </row>
    <row r="59" spans="1:9" hidden="1" x14ac:dyDescent="0.25">
      <c r="A59" s="85">
        <v>42644</v>
      </c>
      <c r="B59" s="85">
        <v>9004</v>
      </c>
      <c r="C59" s="85">
        <v>6207047</v>
      </c>
      <c r="D59" s="85" t="s">
        <v>121</v>
      </c>
      <c r="E59" s="85">
        <v>10</v>
      </c>
      <c r="F59" s="82">
        <v>0.43121227972033999</v>
      </c>
      <c r="G59" s="82">
        <v>4.3121227972034E-2</v>
      </c>
      <c r="H59" s="81">
        <v>688631.99631429219</v>
      </c>
      <c r="I59" s="81">
        <v>0</v>
      </c>
    </row>
    <row r="60" spans="1:9" hidden="1" x14ac:dyDescent="0.25">
      <c r="A60" s="85">
        <v>42644</v>
      </c>
      <c r="B60" s="85">
        <v>9004</v>
      </c>
      <c r="C60" s="85">
        <v>6207048</v>
      </c>
      <c r="D60" s="85" t="s">
        <v>124</v>
      </c>
      <c r="E60" s="85">
        <v>10</v>
      </c>
      <c r="F60" s="82">
        <v>0.14063200893325825</v>
      </c>
      <c r="G60" s="82">
        <v>1.4063200893325824E-2</v>
      </c>
      <c r="H60" s="81">
        <v>224584.74772612314</v>
      </c>
      <c r="I60" s="81">
        <v>199990</v>
      </c>
    </row>
    <row r="61" spans="1:9" hidden="1" x14ac:dyDescent="0.25">
      <c r="A61" s="85">
        <v>42644</v>
      </c>
      <c r="B61" s="85">
        <v>9004</v>
      </c>
      <c r="C61" s="85">
        <v>6207049</v>
      </c>
      <c r="D61" s="85" t="s">
        <v>123</v>
      </c>
      <c r="E61" s="85">
        <v>10</v>
      </c>
      <c r="F61" s="82">
        <v>0</v>
      </c>
      <c r="G61" s="82">
        <v>0</v>
      </c>
      <c r="H61" s="81">
        <v>0</v>
      </c>
      <c r="I61" s="81">
        <v>0</v>
      </c>
    </row>
    <row r="62" spans="1:9" hidden="1" x14ac:dyDescent="0.25">
      <c r="A62" s="85">
        <v>42644</v>
      </c>
      <c r="B62" s="85">
        <v>9004</v>
      </c>
      <c r="C62" s="85">
        <v>6207049</v>
      </c>
      <c r="D62" s="85" t="s">
        <v>125</v>
      </c>
      <c r="E62" s="85">
        <v>10</v>
      </c>
      <c r="F62" s="82">
        <v>2.0271932371269612E-2</v>
      </c>
      <c r="G62" s="82">
        <v>2.0271932371269613E-3</v>
      </c>
      <c r="H62" s="81">
        <v>32373.617159115507</v>
      </c>
      <c r="I62" s="81">
        <v>0</v>
      </c>
    </row>
    <row r="63" spans="1:9" hidden="1" x14ac:dyDescent="0.25">
      <c r="A63" s="85">
        <v>42644</v>
      </c>
      <c r="B63" s="85">
        <v>9004</v>
      </c>
      <c r="C63" s="85">
        <v>6207051</v>
      </c>
      <c r="D63" s="85" t="s">
        <v>126</v>
      </c>
      <c r="E63" s="85">
        <v>10</v>
      </c>
      <c r="F63" s="82">
        <v>0</v>
      </c>
      <c r="G63" s="82">
        <v>0</v>
      </c>
      <c r="H63" s="81">
        <v>0</v>
      </c>
      <c r="I63" s="81">
        <v>450</v>
      </c>
    </row>
    <row r="64" spans="1:9" hidden="1" x14ac:dyDescent="0.25">
      <c r="A64" s="85">
        <v>42644</v>
      </c>
      <c r="B64" s="85">
        <v>9004</v>
      </c>
      <c r="C64" s="85">
        <v>6207052</v>
      </c>
      <c r="D64" s="85" t="s">
        <v>122</v>
      </c>
      <c r="E64" s="85">
        <v>10</v>
      </c>
      <c r="F64" s="82">
        <v>4.6181029018003522E-6</v>
      </c>
      <c r="G64" s="82">
        <v>4.6181029018003524E-7</v>
      </c>
      <c r="H64" s="81">
        <v>7.374960245830855</v>
      </c>
      <c r="I64" s="81">
        <v>0</v>
      </c>
    </row>
    <row r="65" spans="1:9" hidden="1" x14ac:dyDescent="0.25">
      <c r="A65" s="85">
        <v>42644</v>
      </c>
      <c r="B65" s="85">
        <v>9006</v>
      </c>
      <c r="C65" s="85">
        <v>4207014</v>
      </c>
      <c r="D65" s="85" t="s">
        <v>157</v>
      </c>
      <c r="E65" s="85">
        <v>1</v>
      </c>
      <c r="F65" s="82">
        <v>0</v>
      </c>
      <c r="G65" s="82">
        <v>0</v>
      </c>
      <c r="H65" s="81">
        <v>0</v>
      </c>
      <c r="I65" s="81">
        <v>0</v>
      </c>
    </row>
    <row r="66" spans="1:9" hidden="1" x14ac:dyDescent="0.25">
      <c r="A66" s="85">
        <v>42644</v>
      </c>
      <c r="B66" s="85">
        <v>9006</v>
      </c>
      <c r="C66" s="85">
        <v>4207014</v>
      </c>
      <c r="D66" s="85" t="s">
        <v>158</v>
      </c>
      <c r="E66" s="85">
        <v>1</v>
      </c>
      <c r="F66" s="82">
        <v>0</v>
      </c>
      <c r="G66" s="82">
        <v>0</v>
      </c>
      <c r="H66" s="81">
        <v>0</v>
      </c>
      <c r="I66" s="81">
        <v>0</v>
      </c>
    </row>
    <row r="67" spans="1:9" hidden="1" x14ac:dyDescent="0.25">
      <c r="A67" s="85">
        <v>42644</v>
      </c>
      <c r="B67" s="85">
        <v>9006</v>
      </c>
      <c r="C67" s="85">
        <v>4207016</v>
      </c>
      <c r="D67" s="85" t="s">
        <v>161</v>
      </c>
      <c r="E67" s="85">
        <v>1</v>
      </c>
      <c r="F67" s="82">
        <v>0</v>
      </c>
      <c r="G67" s="82">
        <v>0</v>
      </c>
      <c r="H67" s="81">
        <v>0</v>
      </c>
      <c r="I67" s="81">
        <v>0</v>
      </c>
    </row>
    <row r="68" spans="1:9" hidden="1" x14ac:dyDescent="0.25">
      <c r="A68" s="85">
        <v>42644</v>
      </c>
      <c r="B68" s="85">
        <v>9006</v>
      </c>
      <c r="C68" s="85">
        <v>4207030</v>
      </c>
      <c r="D68" s="85" t="s">
        <v>162</v>
      </c>
      <c r="E68" s="85">
        <v>1</v>
      </c>
      <c r="F68" s="82">
        <v>1.1882130488240789E-2</v>
      </c>
      <c r="G68" s="82">
        <v>1.1882130488240789E-2</v>
      </c>
      <c r="H68" s="81">
        <v>71525.862801102063</v>
      </c>
      <c r="I68" s="81">
        <v>437.59000000000003</v>
      </c>
    </row>
    <row r="69" spans="1:9" hidden="1" x14ac:dyDescent="0.25">
      <c r="A69" s="85">
        <v>42644</v>
      </c>
      <c r="B69" s="85">
        <v>9006</v>
      </c>
      <c r="C69" s="85">
        <v>4207036</v>
      </c>
      <c r="D69" s="85" t="s">
        <v>164</v>
      </c>
      <c r="E69" s="85">
        <v>1</v>
      </c>
      <c r="F69" s="82">
        <v>0.12033068347975326</v>
      </c>
      <c r="G69" s="82">
        <v>0.12033068347975326</v>
      </c>
      <c r="H69" s="81">
        <v>724344.50756565842</v>
      </c>
      <c r="I69" s="81">
        <v>1540520</v>
      </c>
    </row>
    <row r="70" spans="1:9" hidden="1" x14ac:dyDescent="0.25">
      <c r="A70" s="85">
        <v>42644</v>
      </c>
      <c r="B70" s="85">
        <v>9006</v>
      </c>
      <c r="C70" s="85">
        <v>6207021</v>
      </c>
      <c r="D70" s="85" t="s">
        <v>155</v>
      </c>
      <c r="E70" s="85">
        <v>44</v>
      </c>
      <c r="F70" s="82">
        <v>2.4263758830396154E-2</v>
      </c>
      <c r="G70" s="82">
        <v>5.5144906432718537E-4</v>
      </c>
      <c r="H70" s="81">
        <v>146058.51087559399</v>
      </c>
      <c r="I70" s="81">
        <v>88484</v>
      </c>
    </row>
    <row r="71" spans="1:9" hidden="1" x14ac:dyDescent="0.25">
      <c r="A71" s="85">
        <v>42644</v>
      </c>
      <c r="B71" s="85">
        <v>9006</v>
      </c>
      <c r="C71" s="85">
        <v>6207028</v>
      </c>
      <c r="D71" s="85" t="s">
        <v>156</v>
      </c>
      <c r="E71" s="85">
        <v>44</v>
      </c>
      <c r="F71" s="82">
        <v>2.1914755071178665E-2</v>
      </c>
      <c r="G71" s="82">
        <v>4.9806261525406055E-4</v>
      </c>
      <c r="H71" s="81">
        <v>131918.41026254822</v>
      </c>
      <c r="I71" s="81">
        <v>92708</v>
      </c>
    </row>
    <row r="72" spans="1:9" hidden="1" x14ac:dyDescent="0.25">
      <c r="A72" s="85">
        <v>42644</v>
      </c>
      <c r="B72" s="85">
        <v>9006</v>
      </c>
      <c r="C72" s="85">
        <v>6207029</v>
      </c>
      <c r="D72" s="85" t="s">
        <v>151</v>
      </c>
      <c r="E72" s="85">
        <v>20</v>
      </c>
      <c r="F72" s="82">
        <v>8.5107227110054959E-3</v>
      </c>
      <c r="G72" s="82">
        <v>4.2553613555027479E-4</v>
      </c>
      <c r="H72" s="81">
        <v>51231.282602732063</v>
      </c>
      <c r="I72" s="81">
        <v>19960</v>
      </c>
    </row>
    <row r="73" spans="1:9" hidden="1" x14ac:dyDescent="0.25">
      <c r="A73" s="85">
        <v>42644</v>
      </c>
      <c r="B73" s="85">
        <v>9006</v>
      </c>
      <c r="C73" s="85">
        <v>6207031</v>
      </c>
      <c r="D73" s="85" t="s">
        <v>152</v>
      </c>
      <c r="E73" s="85">
        <v>44</v>
      </c>
      <c r="F73" s="82">
        <v>6.0331696551556343E-3</v>
      </c>
      <c r="G73" s="82">
        <v>1.3711749216262806E-4</v>
      </c>
      <c r="H73" s="81">
        <v>36317.364586889336</v>
      </c>
      <c r="I73" s="81">
        <v>37532</v>
      </c>
    </row>
    <row r="74" spans="1:9" hidden="1" x14ac:dyDescent="0.25">
      <c r="A74" s="85">
        <v>42644</v>
      </c>
      <c r="B74" s="85">
        <v>9006</v>
      </c>
      <c r="C74" s="85">
        <v>6207031</v>
      </c>
      <c r="D74" s="85" t="s">
        <v>153</v>
      </c>
      <c r="E74" s="85">
        <v>44</v>
      </c>
      <c r="F74" s="82">
        <v>3.6273258049743639E-3</v>
      </c>
      <c r="G74" s="82">
        <v>8.2439222840326447E-5</v>
      </c>
      <c r="H74" s="81">
        <v>21835.108452836561</v>
      </c>
      <c r="I74" s="81">
        <v>37532</v>
      </c>
    </row>
    <row r="75" spans="1:9" hidden="1" x14ac:dyDescent="0.25">
      <c r="A75" s="85">
        <v>42644</v>
      </c>
      <c r="B75" s="85">
        <v>9006</v>
      </c>
      <c r="C75" s="85">
        <v>6207041</v>
      </c>
      <c r="D75" s="85" t="s">
        <v>160</v>
      </c>
      <c r="E75" s="85">
        <v>44</v>
      </c>
      <c r="F75" s="82">
        <v>1.3553461690220809E-2</v>
      </c>
      <c r="G75" s="82">
        <v>3.080332202322911E-4</v>
      </c>
      <c r="H75" s="81">
        <v>81586.634845840221</v>
      </c>
      <c r="I75" s="81">
        <v>-24772</v>
      </c>
    </row>
    <row r="76" spans="1:9" hidden="1" x14ac:dyDescent="0.25">
      <c r="A76" s="85">
        <v>42644</v>
      </c>
      <c r="B76" s="85">
        <v>9006</v>
      </c>
      <c r="C76" s="85">
        <v>6207046</v>
      </c>
      <c r="D76" s="85" t="s">
        <v>154</v>
      </c>
      <c r="E76" s="85">
        <v>1000</v>
      </c>
      <c r="F76" s="82">
        <v>0</v>
      </c>
      <c r="G76" s="82">
        <v>0</v>
      </c>
      <c r="H76" s="81">
        <v>0</v>
      </c>
      <c r="I76" s="81">
        <v>0</v>
      </c>
    </row>
    <row r="77" spans="1:9" hidden="1" x14ac:dyDescent="0.25">
      <c r="A77" s="85">
        <v>42644</v>
      </c>
      <c r="B77" s="85">
        <v>9006</v>
      </c>
      <c r="C77" s="85">
        <v>6207054</v>
      </c>
      <c r="D77" s="85" t="s">
        <v>163</v>
      </c>
      <c r="E77" s="85">
        <v>44</v>
      </c>
      <c r="F77" s="82">
        <v>1.4038342466197555E-2</v>
      </c>
      <c r="G77" s="82">
        <v>3.1905323786812626E-4</v>
      </c>
      <c r="H77" s="81">
        <v>84505.430923002263</v>
      </c>
      <c r="I77" s="81">
        <v>98912</v>
      </c>
    </row>
    <row r="78" spans="1:9" hidden="1" x14ac:dyDescent="0.25">
      <c r="A78" s="85">
        <v>42644</v>
      </c>
      <c r="B78" s="85">
        <v>9006</v>
      </c>
      <c r="C78" s="85">
        <v>6209001</v>
      </c>
      <c r="D78" s="85" t="s">
        <v>149</v>
      </c>
      <c r="E78" s="85">
        <v>40</v>
      </c>
      <c r="F78" s="82">
        <v>0</v>
      </c>
      <c r="G78" s="82">
        <v>0</v>
      </c>
      <c r="H78" s="81">
        <v>0</v>
      </c>
      <c r="I78" s="81">
        <v>8640</v>
      </c>
    </row>
    <row r="79" spans="1:9" hidden="1" x14ac:dyDescent="0.25">
      <c r="A79" s="85">
        <v>42644</v>
      </c>
      <c r="B79" s="85">
        <v>9006</v>
      </c>
      <c r="C79" s="85">
        <v>6209002</v>
      </c>
      <c r="D79" s="85" t="s">
        <v>165</v>
      </c>
      <c r="E79" s="85">
        <v>30</v>
      </c>
      <c r="F79" s="82">
        <v>0</v>
      </c>
      <c r="G79" s="82">
        <v>0</v>
      </c>
      <c r="H79" s="81">
        <v>0</v>
      </c>
      <c r="I79" s="81">
        <v>0</v>
      </c>
    </row>
    <row r="80" spans="1:9" hidden="1" x14ac:dyDescent="0.25">
      <c r="A80" s="85">
        <v>42644</v>
      </c>
      <c r="B80" s="85">
        <v>9006</v>
      </c>
      <c r="C80" s="85">
        <v>6209005</v>
      </c>
      <c r="D80" s="85" t="s">
        <v>150</v>
      </c>
      <c r="E80" s="85">
        <v>25</v>
      </c>
      <c r="F80" s="82">
        <v>5.793418362379833E-4</v>
      </c>
      <c r="G80" s="82">
        <v>2.3173673449519332E-5</v>
      </c>
      <c r="H80" s="81">
        <v>3487.4153868875442</v>
      </c>
      <c r="I80" s="81">
        <v>4425</v>
      </c>
    </row>
    <row r="81" spans="1:9" hidden="1" x14ac:dyDescent="0.25">
      <c r="A81" s="85">
        <v>42644</v>
      </c>
      <c r="B81" s="85">
        <v>9006</v>
      </c>
      <c r="C81" s="85">
        <v>6209008</v>
      </c>
      <c r="D81" s="85" t="s">
        <v>167</v>
      </c>
      <c r="E81" s="85">
        <v>1000</v>
      </c>
      <c r="F81" s="82">
        <v>1.287591515136683E-2</v>
      </c>
      <c r="G81" s="82">
        <v>1.287591515136683E-5</v>
      </c>
      <c r="H81" s="81">
        <v>77508.064859810198</v>
      </c>
      <c r="I81" s="81">
        <v>0</v>
      </c>
    </row>
    <row r="82" spans="1:9" hidden="1" x14ac:dyDescent="0.25">
      <c r="A82" s="85">
        <v>42644</v>
      </c>
      <c r="B82" s="85">
        <v>9006</v>
      </c>
      <c r="C82" s="85">
        <v>6209014</v>
      </c>
      <c r="D82" s="85" t="s">
        <v>169</v>
      </c>
      <c r="E82" s="85">
        <v>25</v>
      </c>
      <c r="F82" s="82">
        <v>0</v>
      </c>
      <c r="G82" s="82">
        <v>0</v>
      </c>
      <c r="H82" s="81">
        <v>0</v>
      </c>
      <c r="I82" s="81">
        <v>0</v>
      </c>
    </row>
    <row r="83" spans="1:9" hidden="1" x14ac:dyDescent="0.25">
      <c r="A83" s="85">
        <v>42644</v>
      </c>
      <c r="B83" s="85">
        <v>9006</v>
      </c>
      <c r="C83" s="85">
        <v>6209015</v>
      </c>
      <c r="D83" s="85" t="s">
        <v>168</v>
      </c>
      <c r="E83" s="85">
        <v>20</v>
      </c>
      <c r="F83" s="82">
        <v>3.6589622192399196E-2</v>
      </c>
      <c r="G83" s="82">
        <v>1.8294811096199598E-3</v>
      </c>
      <c r="H83" s="81">
        <v>220255.47518332128</v>
      </c>
      <c r="I83" s="81">
        <v>399800</v>
      </c>
    </row>
    <row r="84" spans="1:9" hidden="1" x14ac:dyDescent="0.25">
      <c r="A84" s="85">
        <v>42644</v>
      </c>
      <c r="B84" s="85">
        <v>9006</v>
      </c>
      <c r="C84" s="85">
        <v>6209015</v>
      </c>
      <c r="D84" s="85" t="s">
        <v>170</v>
      </c>
      <c r="E84" s="85">
        <v>20</v>
      </c>
      <c r="F84" s="82">
        <v>2.7449862111080239E-3</v>
      </c>
      <c r="G84" s="82">
        <v>1.3724931055540121E-4</v>
      </c>
      <c r="H84" s="81">
        <v>16523.762916165237</v>
      </c>
      <c r="I84" s="81">
        <v>399800</v>
      </c>
    </row>
    <row r="85" spans="1:9" hidden="1" x14ac:dyDescent="0.25">
      <c r="A85" s="85">
        <v>42644</v>
      </c>
      <c r="B85" s="85">
        <v>9006</v>
      </c>
      <c r="C85" s="85">
        <v>6209016</v>
      </c>
      <c r="D85" s="85" t="s">
        <v>171</v>
      </c>
      <c r="E85" s="85">
        <v>20</v>
      </c>
      <c r="F85" s="82">
        <v>0</v>
      </c>
      <c r="G85" s="82">
        <v>0</v>
      </c>
      <c r="H85" s="81">
        <v>0</v>
      </c>
      <c r="I85" s="81">
        <v>0</v>
      </c>
    </row>
    <row r="86" spans="1:9" hidden="1" x14ac:dyDescent="0.25">
      <c r="A86" s="85">
        <v>42644</v>
      </c>
      <c r="B86" s="85">
        <v>9006</v>
      </c>
      <c r="C86" s="85">
        <v>6209019</v>
      </c>
      <c r="D86" s="85" t="s">
        <v>148</v>
      </c>
      <c r="E86" s="85">
        <v>25</v>
      </c>
      <c r="F86" s="82">
        <v>1.1806973440690822E-2</v>
      </c>
      <c r="G86" s="82">
        <v>4.7227893762763289E-4</v>
      </c>
      <c r="H86" s="81">
        <v>71073.44623515752</v>
      </c>
      <c r="I86" s="81">
        <v>28775</v>
      </c>
    </row>
    <row r="87" spans="1:9" hidden="1" x14ac:dyDescent="0.25">
      <c r="A87" s="85">
        <v>42644</v>
      </c>
      <c r="B87" s="85">
        <v>9006</v>
      </c>
      <c r="C87" s="85">
        <v>6209020</v>
      </c>
      <c r="D87" s="85" t="s">
        <v>166</v>
      </c>
      <c r="E87" s="85">
        <v>25</v>
      </c>
      <c r="F87" s="82">
        <v>0</v>
      </c>
      <c r="G87" s="82">
        <v>0</v>
      </c>
      <c r="H87" s="81">
        <v>0</v>
      </c>
      <c r="I87" s="81">
        <v>0</v>
      </c>
    </row>
    <row r="88" spans="1:9" hidden="1" x14ac:dyDescent="0.25">
      <c r="A88" s="85">
        <v>42644</v>
      </c>
      <c r="B88" s="85">
        <v>9006</v>
      </c>
      <c r="C88" s="85">
        <v>6209024</v>
      </c>
      <c r="D88" s="85" t="s">
        <v>172</v>
      </c>
      <c r="E88" s="85">
        <v>20</v>
      </c>
      <c r="F88" s="82">
        <v>0</v>
      </c>
      <c r="G88" s="82">
        <v>0</v>
      </c>
      <c r="H88" s="81">
        <v>0</v>
      </c>
      <c r="I88" s="81">
        <v>14180</v>
      </c>
    </row>
    <row r="89" spans="1:9" hidden="1" x14ac:dyDescent="0.25">
      <c r="A89" s="85">
        <v>42644</v>
      </c>
      <c r="B89" s="85">
        <v>9006</v>
      </c>
      <c r="C89" s="85">
        <v>21060000</v>
      </c>
      <c r="D89" s="85" t="s">
        <v>159</v>
      </c>
      <c r="E89" s="85" t="s">
        <v>211</v>
      </c>
      <c r="F89" s="82">
        <v>0.68212590981891741</v>
      </c>
      <c r="G89" s="82">
        <v>0</v>
      </c>
      <c r="H89" s="81">
        <v>4106136.0407605125</v>
      </c>
      <c r="I89" s="81">
        <v>2367230</v>
      </c>
    </row>
    <row r="90" spans="1:9" hidden="1" x14ac:dyDescent="0.25">
      <c r="A90" s="85">
        <v>42644</v>
      </c>
      <c r="B90" s="85">
        <v>9006</v>
      </c>
      <c r="C90" s="85">
        <v>31010000</v>
      </c>
      <c r="D90" s="85" t="s">
        <v>173</v>
      </c>
      <c r="E90" s="85" t="s">
        <v>211</v>
      </c>
      <c r="F90" s="82">
        <v>2.9122901152157026E-2</v>
      </c>
      <c r="G90" s="82">
        <v>0</v>
      </c>
      <c r="H90" s="81">
        <v>175308.68174194286</v>
      </c>
      <c r="I90" s="81">
        <v>110290</v>
      </c>
    </row>
    <row r="91" spans="1:9" hidden="1" x14ac:dyDescent="0.25">
      <c r="A91" s="85">
        <v>42644</v>
      </c>
      <c r="B91" s="85">
        <v>9007</v>
      </c>
      <c r="C91" s="85">
        <v>30000000</v>
      </c>
      <c r="D91" s="85" t="s">
        <v>176</v>
      </c>
      <c r="E91" s="85" t="s">
        <v>211</v>
      </c>
      <c r="F91" s="82">
        <v>0.23264848939968666</v>
      </c>
      <c r="G91" s="82">
        <v>0</v>
      </c>
      <c r="H91" s="81">
        <v>610845.82879213709</v>
      </c>
      <c r="I91" s="81">
        <v>315620</v>
      </c>
    </row>
    <row r="92" spans="1:9" hidden="1" x14ac:dyDescent="0.25">
      <c r="A92" s="85">
        <v>42644</v>
      </c>
      <c r="B92" s="85">
        <v>9007</v>
      </c>
      <c r="C92" s="85">
        <v>31000000</v>
      </c>
      <c r="D92" s="85" t="s">
        <v>178</v>
      </c>
      <c r="E92" s="85" t="s">
        <v>211</v>
      </c>
      <c r="F92" s="82">
        <v>0.76719400880896771</v>
      </c>
      <c r="G92" s="82">
        <v>0</v>
      </c>
      <c r="H92" s="81">
        <v>2014357.6318269754</v>
      </c>
      <c r="I92" s="81">
        <v>1267370</v>
      </c>
    </row>
    <row r="93" spans="1:9" hidden="1" x14ac:dyDescent="0.25">
      <c r="A93" s="85">
        <v>42644</v>
      </c>
      <c r="B93" s="85">
        <v>9007</v>
      </c>
      <c r="C93" s="85">
        <v>34000000</v>
      </c>
      <c r="D93" s="85" t="s">
        <v>177</v>
      </c>
      <c r="E93" s="85" t="s">
        <v>211</v>
      </c>
      <c r="F93" s="82">
        <v>1.5750179134567507E-4</v>
      </c>
      <c r="G93" s="82">
        <v>0</v>
      </c>
      <c r="H93" s="81">
        <v>413.53938088765733</v>
      </c>
      <c r="I93" s="81">
        <v>0</v>
      </c>
    </row>
    <row r="94" spans="1:9" hidden="1" x14ac:dyDescent="0.25">
      <c r="A94" s="85">
        <v>42644</v>
      </c>
      <c r="B94" s="85">
        <v>9008</v>
      </c>
      <c r="C94" s="85">
        <v>6211001</v>
      </c>
      <c r="D94" s="85" t="s">
        <v>187</v>
      </c>
      <c r="E94" s="85">
        <v>8.8000000000000007</v>
      </c>
      <c r="F94" s="82">
        <v>0.5033242346872242</v>
      </c>
      <c r="G94" s="82">
        <v>5.7195935759911838E-2</v>
      </c>
      <c r="H94" s="81">
        <v>8581.8593981416616</v>
      </c>
      <c r="I94" s="81">
        <v>1108.7999999999997</v>
      </c>
    </row>
    <row r="95" spans="1:9" hidden="1" x14ac:dyDescent="0.25">
      <c r="A95" s="85">
        <v>42644</v>
      </c>
      <c r="B95" s="85">
        <v>9008</v>
      </c>
      <c r="C95" s="85">
        <v>6211002</v>
      </c>
      <c r="D95" s="85" t="s">
        <v>186</v>
      </c>
      <c r="E95" s="85">
        <v>20</v>
      </c>
      <c r="F95" s="82">
        <v>4.9700000000000001E-2</v>
      </c>
      <c r="G95" s="82">
        <v>2.4850000000000002E-3</v>
      </c>
      <c r="H95" s="81">
        <v>512.17626577721387</v>
      </c>
      <c r="I95" s="81">
        <v>60</v>
      </c>
    </row>
    <row r="96" spans="1:9" hidden="1" x14ac:dyDescent="0.25">
      <c r="A96" s="85">
        <v>42644</v>
      </c>
      <c r="B96" s="85">
        <v>9008</v>
      </c>
      <c r="C96" s="85">
        <v>6211003</v>
      </c>
      <c r="D96" s="85" t="s">
        <v>183</v>
      </c>
      <c r="E96" s="85">
        <v>8.8000000000000007</v>
      </c>
      <c r="F96" s="82">
        <v>0.25684182025558144</v>
      </c>
      <c r="G96" s="82">
        <v>2.9186570483588799E-2</v>
      </c>
      <c r="H96" s="81">
        <v>4379.2454984129563</v>
      </c>
      <c r="I96" s="81">
        <v>8993.6</v>
      </c>
    </row>
    <row r="97" spans="1:9" hidden="1" x14ac:dyDescent="0.25">
      <c r="A97" s="85">
        <v>42644</v>
      </c>
      <c r="B97" s="85">
        <v>9008</v>
      </c>
      <c r="C97" s="85">
        <v>6212001</v>
      </c>
      <c r="D97" s="85" t="s">
        <v>181</v>
      </c>
      <c r="E97" s="85">
        <v>10.545</v>
      </c>
      <c r="F97" s="82">
        <v>8.9784730775706173E-2</v>
      </c>
      <c r="G97" s="82">
        <v>8.5144362992608975E-3</v>
      </c>
      <c r="H97" s="81">
        <v>1530.8619822288699</v>
      </c>
      <c r="I97" s="81">
        <v>9891.2099999999991</v>
      </c>
    </row>
    <row r="98" spans="1:9" hidden="1" x14ac:dyDescent="0.25">
      <c r="A98" s="85">
        <v>42644</v>
      </c>
      <c r="B98" s="85">
        <v>9008</v>
      </c>
      <c r="C98" s="85">
        <v>6212002</v>
      </c>
      <c r="D98" s="85" t="s">
        <v>182</v>
      </c>
      <c r="E98" s="85">
        <v>15.817</v>
      </c>
      <c r="F98" s="82">
        <v>0.10032244259526255</v>
      </c>
      <c r="G98" s="82">
        <v>6.3426972621396308E-3</v>
      </c>
      <c r="H98" s="81">
        <v>1710.5337623285611</v>
      </c>
      <c r="I98" s="81">
        <v>0</v>
      </c>
    </row>
    <row r="99" spans="1:9" hidden="1" x14ac:dyDescent="0.25">
      <c r="A99" s="85">
        <v>42644</v>
      </c>
      <c r="B99" s="85">
        <v>9009</v>
      </c>
      <c r="C99" s="85">
        <v>6204006</v>
      </c>
      <c r="D99" s="85" t="s">
        <v>192</v>
      </c>
      <c r="E99" s="85">
        <v>2.4</v>
      </c>
      <c r="F99" s="82">
        <v>7.6420786942292263E-3</v>
      </c>
      <c r="G99" s="82">
        <v>3.1841994559288446E-3</v>
      </c>
      <c r="H99" s="81">
        <v>86.217931828294127</v>
      </c>
      <c r="I99" s="81">
        <v>0</v>
      </c>
    </row>
    <row r="100" spans="1:9" hidden="1" x14ac:dyDescent="0.25">
      <c r="A100" s="85">
        <v>42644</v>
      </c>
      <c r="B100" s="85">
        <v>9009</v>
      </c>
      <c r="C100" s="85">
        <v>6204007</v>
      </c>
      <c r="D100" s="85" t="s">
        <v>198</v>
      </c>
      <c r="E100" s="85">
        <v>2.4</v>
      </c>
      <c r="F100" s="82">
        <v>1.8205799157163138E-2</v>
      </c>
      <c r="G100" s="82">
        <v>7.5857496488179743E-3</v>
      </c>
      <c r="H100" s="81">
        <v>205.39782609111452</v>
      </c>
      <c r="I100" s="81">
        <v>0</v>
      </c>
    </row>
    <row r="101" spans="1:9" hidden="1" x14ac:dyDescent="0.25">
      <c r="A101" s="85">
        <v>42644</v>
      </c>
      <c r="B101" s="85">
        <v>9009</v>
      </c>
      <c r="C101" s="85">
        <v>6204008</v>
      </c>
      <c r="D101" s="85" t="s">
        <v>195</v>
      </c>
      <c r="E101" s="85">
        <v>2.4</v>
      </c>
      <c r="F101" s="82">
        <v>1.8260307422205944E-2</v>
      </c>
      <c r="G101" s="82">
        <v>7.6084614259191432E-3</v>
      </c>
      <c r="H101" s="81">
        <v>206.01278833732746</v>
      </c>
      <c r="I101" s="81">
        <v>0</v>
      </c>
    </row>
    <row r="102" spans="1:9" hidden="1" x14ac:dyDescent="0.25">
      <c r="A102" s="85">
        <v>42644</v>
      </c>
      <c r="B102" s="85">
        <v>9009</v>
      </c>
      <c r="C102" s="85">
        <v>6204010</v>
      </c>
      <c r="D102" s="85" t="s">
        <v>193</v>
      </c>
      <c r="E102" s="85">
        <v>1.2</v>
      </c>
      <c r="F102" s="82">
        <v>0.18352434551530342</v>
      </c>
      <c r="G102" s="82">
        <v>0.15293695459608619</v>
      </c>
      <c r="H102" s="81">
        <v>2070.5216661036529</v>
      </c>
      <c r="I102" s="81">
        <v>3466.8</v>
      </c>
    </row>
    <row r="103" spans="1:9" hidden="1" x14ac:dyDescent="0.25">
      <c r="A103" s="85">
        <v>42644</v>
      </c>
      <c r="B103" s="85">
        <v>9009</v>
      </c>
      <c r="C103" s="85">
        <v>6204011</v>
      </c>
      <c r="D103" s="85" t="s">
        <v>197</v>
      </c>
      <c r="E103" s="85">
        <v>1.2</v>
      </c>
      <c r="F103" s="82">
        <v>0.2646055181580404</v>
      </c>
      <c r="G103" s="82">
        <v>0.22050459846503367</v>
      </c>
      <c r="H103" s="81">
        <v>2985.2794558590117</v>
      </c>
      <c r="I103" s="81">
        <v>1008</v>
      </c>
    </row>
    <row r="104" spans="1:9" hidden="1" x14ac:dyDescent="0.25">
      <c r="A104" s="85">
        <v>42644</v>
      </c>
      <c r="B104" s="85">
        <v>9009</v>
      </c>
      <c r="C104" s="85">
        <v>6204012</v>
      </c>
      <c r="D104" s="85" t="s">
        <v>194</v>
      </c>
      <c r="E104" s="85">
        <v>1.2</v>
      </c>
      <c r="F104" s="82">
        <v>0.21089023063334919</v>
      </c>
      <c r="G104" s="82">
        <v>0.17574185886112434</v>
      </c>
      <c r="H104" s="81">
        <v>2379.2635820054456</v>
      </c>
      <c r="I104" s="81">
        <v>0</v>
      </c>
    </row>
    <row r="105" spans="1:9" hidden="1" x14ac:dyDescent="0.25">
      <c r="A105" s="85">
        <v>42644</v>
      </c>
      <c r="B105" s="85">
        <v>9009</v>
      </c>
      <c r="C105" s="85">
        <v>6204013</v>
      </c>
      <c r="D105" s="85" t="s">
        <v>196</v>
      </c>
      <c r="E105" s="85">
        <v>1.2</v>
      </c>
      <c r="F105" s="82">
        <v>0.21782911618290715</v>
      </c>
      <c r="G105" s="82">
        <v>0.18152426348575595</v>
      </c>
      <c r="H105" s="81">
        <v>2457.5480887755584</v>
      </c>
      <c r="I105" s="81">
        <v>150</v>
      </c>
    </row>
    <row r="106" spans="1:9" hidden="1" x14ac:dyDescent="0.25">
      <c r="A106" s="85">
        <v>42644</v>
      </c>
      <c r="B106" s="85">
        <v>9009</v>
      </c>
      <c r="C106" s="85">
        <v>6204020</v>
      </c>
      <c r="D106" s="85" t="s">
        <v>191</v>
      </c>
      <c r="E106" s="85">
        <v>1.2</v>
      </c>
      <c r="F106" s="82">
        <v>7.9042604236801331E-2</v>
      </c>
      <c r="G106" s="82">
        <v>6.5868836864001107E-2</v>
      </c>
      <c r="H106" s="81">
        <v>891.75866099959262</v>
      </c>
      <c r="I106" s="81">
        <v>0</v>
      </c>
    </row>
    <row r="107" spans="1:9" x14ac:dyDescent="0.25">
      <c r="A107" s="86" t="s">
        <v>212</v>
      </c>
      <c r="B107" s="86"/>
      <c r="C107" s="86"/>
      <c r="D107" s="86"/>
      <c r="E107" s="86"/>
      <c r="F107" s="84"/>
      <c r="G107" s="84"/>
      <c r="H107" s="84"/>
      <c r="I107" s="83">
        <f>SUBTOTAL(109,Tabla1[Ventas])</f>
        <v>3758992</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0"/>
  <dimension ref="A2:Z214"/>
  <sheetViews>
    <sheetView showGridLines="0" zoomScale="90" zoomScaleNormal="90" workbookViewId="0">
      <pane xSplit="3" ySplit="6" topLeftCell="D121" activePane="bottomRight" state="frozen"/>
      <selection activeCell="I107" sqref="I107"/>
      <selection pane="topRight" activeCell="I107" sqref="I107"/>
      <selection pane="bottomLeft" activeCell="I107" sqref="I107"/>
      <selection pane="bottomRight" activeCell="I107" sqref="I107"/>
    </sheetView>
  </sheetViews>
  <sheetFormatPr baseColWidth="10" defaultRowHeight="12.75" x14ac:dyDescent="0.2"/>
  <cols>
    <col min="1" max="1" width="9.75" style="15" customWidth="1"/>
    <col min="2" max="2" width="9.25" style="15" customWidth="1"/>
    <col min="3" max="3" width="33" style="15" bestFit="1" customWidth="1"/>
    <col min="4" max="4" width="33" style="15" customWidth="1"/>
    <col min="5" max="5" width="13.25" style="15" customWidth="1"/>
    <col min="6" max="6" width="13.25" style="27" customWidth="1"/>
    <col min="7" max="7" width="12.125" style="15" bestFit="1" customWidth="1"/>
    <col min="8" max="8" width="14" style="15" bestFit="1" customWidth="1"/>
    <col min="9" max="9" width="12.625" style="15" bestFit="1" customWidth="1"/>
    <col min="10" max="10" width="14.625" style="15" bestFit="1" customWidth="1"/>
    <col min="11" max="21" width="12.125" style="15" bestFit="1" customWidth="1"/>
    <col min="22" max="22" width="12.125" style="15" customWidth="1"/>
    <col min="23" max="23" width="13" style="15" bestFit="1" customWidth="1"/>
    <col min="24" max="24" width="12.125" style="15" bestFit="1" customWidth="1"/>
    <col min="25" max="25" width="13.25" style="15" customWidth="1"/>
    <col min="26" max="26" width="0" style="15" hidden="1" customWidth="1"/>
    <col min="27" max="16384" width="11" style="15"/>
  </cols>
  <sheetData>
    <row r="2" spans="1:26" x14ac:dyDescent="0.2">
      <c r="G2" s="141" t="s">
        <v>21</v>
      </c>
      <c r="H2" s="141"/>
      <c r="I2" s="141"/>
      <c r="J2" s="141"/>
      <c r="K2" s="141"/>
      <c r="L2" s="141"/>
      <c r="M2" s="141"/>
      <c r="N2" s="141"/>
      <c r="O2" s="141"/>
    </row>
    <row r="5" spans="1:26" ht="14.25" customHeight="1" x14ac:dyDescent="0.2">
      <c r="A5" s="142" t="s">
        <v>22</v>
      </c>
      <c r="B5" s="143" t="s">
        <v>23</v>
      </c>
      <c r="C5" s="143" t="s">
        <v>24</v>
      </c>
      <c r="D5" s="29"/>
      <c r="E5" s="144" t="s">
        <v>25</v>
      </c>
      <c r="F5" s="145" t="s">
        <v>26</v>
      </c>
      <c r="G5" s="138">
        <v>42583</v>
      </c>
      <c r="H5" s="147">
        <v>42614</v>
      </c>
      <c r="I5" s="138">
        <v>42644</v>
      </c>
      <c r="J5" s="138">
        <v>42675</v>
      </c>
      <c r="K5" s="138">
        <v>42705</v>
      </c>
      <c r="L5" s="138">
        <v>42736</v>
      </c>
      <c r="M5" s="138">
        <v>42767</v>
      </c>
      <c r="N5" s="138">
        <v>42795</v>
      </c>
      <c r="O5" s="138">
        <v>42826</v>
      </c>
      <c r="P5" s="138">
        <v>42856</v>
      </c>
      <c r="Q5" s="138">
        <v>42887</v>
      </c>
      <c r="R5" s="138">
        <v>42917</v>
      </c>
      <c r="S5" s="138">
        <v>42948</v>
      </c>
      <c r="T5" s="138">
        <v>42979</v>
      </c>
      <c r="U5" s="138">
        <v>43009</v>
      </c>
      <c r="V5" s="138">
        <v>43040</v>
      </c>
      <c r="W5" s="138">
        <v>43070</v>
      </c>
      <c r="X5" s="138">
        <v>43101</v>
      </c>
      <c r="Y5" s="138">
        <v>43132</v>
      </c>
    </row>
    <row r="6" spans="1:26" x14ac:dyDescent="0.2">
      <c r="A6" s="142"/>
      <c r="B6" s="143"/>
      <c r="C6" s="143"/>
      <c r="D6" s="29"/>
      <c r="E6" s="144"/>
      <c r="F6" s="146"/>
      <c r="G6" s="138"/>
      <c r="H6" s="147"/>
      <c r="I6" s="138"/>
      <c r="J6" s="138"/>
      <c r="K6" s="138"/>
      <c r="L6" s="138"/>
      <c r="M6" s="138"/>
      <c r="N6" s="138"/>
      <c r="O6" s="138"/>
      <c r="P6" s="138"/>
      <c r="Q6" s="138"/>
      <c r="R6" s="138"/>
      <c r="S6" s="138"/>
      <c r="T6" s="138"/>
      <c r="U6" s="138"/>
      <c r="V6" s="138"/>
      <c r="W6" s="138"/>
      <c r="X6" s="138"/>
      <c r="Y6" s="138"/>
    </row>
    <row r="7" spans="1:26" x14ac:dyDescent="0.2">
      <c r="A7" s="28"/>
      <c r="B7" s="29"/>
      <c r="C7" s="30" t="s">
        <v>27</v>
      </c>
      <c r="D7" s="30"/>
      <c r="E7" s="29"/>
      <c r="F7" s="31"/>
      <c r="G7" s="32"/>
      <c r="H7" s="33"/>
      <c r="I7" s="33"/>
      <c r="J7" s="33"/>
      <c r="K7" s="33"/>
      <c r="L7" s="33"/>
      <c r="M7" s="33"/>
      <c r="N7" s="33"/>
      <c r="O7" s="33"/>
      <c r="P7" s="33"/>
      <c r="Q7" s="33"/>
      <c r="R7" s="33"/>
      <c r="S7" s="33"/>
      <c r="T7" s="33"/>
      <c r="U7" s="33"/>
      <c r="V7" s="33"/>
      <c r="W7" s="33"/>
      <c r="X7" s="34"/>
      <c r="Y7" s="35"/>
    </row>
    <row r="8" spans="1:26" x14ac:dyDescent="0.2">
      <c r="A8" s="35">
        <v>9001</v>
      </c>
      <c r="B8" s="35">
        <v>6201001</v>
      </c>
      <c r="C8" s="35" t="s">
        <v>28</v>
      </c>
      <c r="D8" s="35"/>
      <c r="E8" s="36">
        <v>6.0892904080010461E-2</v>
      </c>
      <c r="F8" s="37"/>
      <c r="G8" s="38">
        <v>55960.578849529615</v>
      </c>
      <c r="H8" s="38">
        <v>82205.420508014126</v>
      </c>
      <c r="I8" s="38">
        <v>85250.06571201465</v>
      </c>
      <c r="J8" s="38">
        <v>113687.05191737953</v>
      </c>
      <c r="K8" s="38">
        <v>87624.888971135049</v>
      </c>
      <c r="L8" s="38">
        <v>64546.478324811091</v>
      </c>
      <c r="M8" s="38">
        <v>83423.278589614332</v>
      </c>
      <c r="N8" s="38">
        <v>67591.123528811615</v>
      </c>
      <c r="O8" s="38">
        <v>73680.413936812663</v>
      </c>
      <c r="P8" s="38">
        <v>56021.471753609621</v>
      </c>
      <c r="Q8" s="38">
        <v>62110.76216161067</v>
      </c>
      <c r="R8" s="38">
        <v>56021.471753609621</v>
      </c>
      <c r="S8" s="38">
        <v>60892.904080010463</v>
      </c>
      <c r="T8" s="38">
        <v>90730.427079215588</v>
      </c>
      <c r="U8" s="38">
        <v>93775.072283216112</v>
      </c>
      <c r="V8" s="38">
        <v>124221.52432322134</v>
      </c>
      <c r="W8" s="38">
        <v>95601.859405616429</v>
      </c>
      <c r="X8" s="38">
        <v>61175.934298174347</v>
      </c>
      <c r="Y8" s="38"/>
      <c r="Z8" s="35"/>
    </row>
    <row r="9" spans="1:26" x14ac:dyDescent="0.2">
      <c r="A9" s="35">
        <v>9001</v>
      </c>
      <c r="B9" s="35">
        <v>6201037</v>
      </c>
      <c r="C9" s="35" t="s">
        <v>29</v>
      </c>
      <c r="D9" s="35"/>
      <c r="E9" s="39">
        <v>1.3185086477562016E-2</v>
      </c>
      <c r="F9" s="40"/>
      <c r="G9" s="38">
        <v>12117.094472879493</v>
      </c>
      <c r="H9" s="38">
        <v>17799.866744708721</v>
      </c>
      <c r="I9" s="38">
        <v>18459.121068586825</v>
      </c>
      <c r="J9" s="38">
        <v>24616.556453608286</v>
      </c>
      <c r="K9" s="38">
        <v>18973.339441211741</v>
      </c>
      <c r="L9" s="38">
        <v>13976.191666215738</v>
      </c>
      <c r="M9" s="38">
        <v>18063.568474259962</v>
      </c>
      <c r="N9" s="38">
        <v>14635.445990093838</v>
      </c>
      <c r="O9" s="38">
        <v>15953.95463785004</v>
      </c>
      <c r="P9" s="38">
        <v>12130.279559357055</v>
      </c>
      <c r="Q9" s="38">
        <v>13448.788207113257</v>
      </c>
      <c r="R9" s="38">
        <v>12130.279559357055</v>
      </c>
      <c r="S9" s="38">
        <v>13185.086477562016</v>
      </c>
      <c r="T9" s="38">
        <v>19645.778851567404</v>
      </c>
      <c r="U9" s="38">
        <v>20305.033175445504</v>
      </c>
      <c r="V9" s="38">
        <v>26897.576414226514</v>
      </c>
      <c r="W9" s="38">
        <v>20700.585769772366</v>
      </c>
      <c r="X9" s="38">
        <v>13246.370759509724</v>
      </c>
      <c r="Y9" s="38"/>
      <c r="Z9" s="35"/>
    </row>
    <row r="10" spans="1:26" x14ac:dyDescent="0.2">
      <c r="A10" s="35">
        <v>9001</v>
      </c>
      <c r="B10" s="35">
        <v>6201040</v>
      </c>
      <c r="C10" s="35" t="s">
        <v>30</v>
      </c>
      <c r="D10" s="35"/>
      <c r="E10" s="39">
        <v>1.7923786730400095E-2</v>
      </c>
      <c r="F10" s="40"/>
      <c r="G10" s="38">
        <v>16471.960005237688</v>
      </c>
      <c r="H10" s="38">
        <v>24197.112086040128</v>
      </c>
      <c r="I10" s="38">
        <v>25093.301422560133</v>
      </c>
      <c r="J10" s="38">
        <v>33463.709825656981</v>
      </c>
      <c r="K10" s="38">
        <v>25792.329105045737</v>
      </c>
      <c r="L10" s="38">
        <v>18999.213934224103</v>
      </c>
      <c r="M10" s="38">
        <v>24555.587820648132</v>
      </c>
      <c r="N10" s="38">
        <v>19895.403270744107</v>
      </c>
      <c r="O10" s="38">
        <v>21687.781943784114</v>
      </c>
      <c r="P10" s="38">
        <v>16489.883791968088</v>
      </c>
      <c r="Q10" s="38">
        <v>18282.262465008098</v>
      </c>
      <c r="R10" s="38">
        <v>16489.883791968088</v>
      </c>
      <c r="S10" s="38">
        <v>17923.786730400094</v>
      </c>
      <c r="T10" s="38">
        <v>26706.442228296142</v>
      </c>
      <c r="U10" s="38">
        <v>27602.631564816147</v>
      </c>
      <c r="V10" s="38">
        <v>36564.524930016196</v>
      </c>
      <c r="W10" s="38">
        <v>28140.345166728148</v>
      </c>
      <c r="X10" s="38">
        <v>18007.096491122993</v>
      </c>
      <c r="Y10" s="38"/>
      <c r="Z10" s="35"/>
    </row>
    <row r="11" spans="1:26" x14ac:dyDescent="0.2">
      <c r="A11" s="35">
        <v>9001</v>
      </c>
      <c r="B11" s="35">
        <v>6201043</v>
      </c>
      <c r="C11" s="35" t="s">
        <v>31</v>
      </c>
      <c r="D11" s="35"/>
      <c r="E11" s="39">
        <v>3.8552884437315836E-4</v>
      </c>
      <c r="F11" s="40"/>
      <c r="G11" s="38">
        <v>354.30100797893255</v>
      </c>
      <c r="H11" s="38">
        <v>520.46393990376373</v>
      </c>
      <c r="I11" s="38">
        <v>539.74038212242169</v>
      </c>
      <c r="J11" s="38">
        <v>719.78235244468669</v>
      </c>
      <c r="K11" s="38">
        <v>554.77600705297493</v>
      </c>
      <c r="L11" s="38">
        <v>408.66057503554788</v>
      </c>
      <c r="M11" s="38">
        <v>528.17451679122701</v>
      </c>
      <c r="N11" s="38">
        <v>427.93701725420578</v>
      </c>
      <c r="O11" s="38">
        <v>466.4899016915216</v>
      </c>
      <c r="P11" s="38">
        <v>354.68653682330569</v>
      </c>
      <c r="Q11" s="38">
        <v>393.23942126062155</v>
      </c>
      <c r="R11" s="38">
        <v>354.68653682330569</v>
      </c>
      <c r="S11" s="38">
        <v>385.52884437315834</v>
      </c>
      <c r="T11" s="38">
        <v>574.43797811600598</v>
      </c>
      <c r="U11" s="38">
        <v>593.71442033466383</v>
      </c>
      <c r="V11" s="38">
        <v>786.47884252124311</v>
      </c>
      <c r="W11" s="38">
        <v>605.28028566585863</v>
      </c>
      <c r="X11" s="38">
        <v>387.32078244180479</v>
      </c>
      <c r="Y11" s="38"/>
      <c r="Z11" s="35"/>
    </row>
    <row r="12" spans="1:26" x14ac:dyDescent="0.2">
      <c r="A12" s="35">
        <v>9001</v>
      </c>
      <c r="B12" s="35">
        <v>6201059</v>
      </c>
      <c r="C12" s="35" t="s">
        <v>32</v>
      </c>
      <c r="D12" s="35"/>
      <c r="E12" s="36">
        <v>6.3336743886717312E-2</v>
      </c>
      <c r="F12" s="37"/>
      <c r="G12" s="38">
        <v>58206.467631893211</v>
      </c>
      <c r="H12" s="38">
        <v>85504.604247068375</v>
      </c>
      <c r="I12" s="38">
        <v>88671.44144140424</v>
      </c>
      <c r="J12" s="38">
        <v>118249.70083650122</v>
      </c>
      <c r="K12" s="38">
        <v>91141.574452986213</v>
      </c>
      <c r="L12" s="38">
        <v>67136.948519920348</v>
      </c>
      <c r="M12" s="38">
        <v>86771.339124802718</v>
      </c>
      <c r="N12" s="38">
        <v>70303.785714256213</v>
      </c>
      <c r="O12" s="38">
        <v>76637.460102927944</v>
      </c>
      <c r="P12" s="38">
        <v>58269.804375779924</v>
      </c>
      <c r="Q12" s="38">
        <v>64603.478764451655</v>
      </c>
      <c r="R12" s="38">
        <v>58269.804375779924</v>
      </c>
      <c r="S12" s="38">
        <v>63336.743886717311</v>
      </c>
      <c r="T12" s="38">
        <v>94371.748391208792</v>
      </c>
      <c r="U12" s="38">
        <v>97538.585585544657</v>
      </c>
      <c r="V12" s="38">
        <v>129206.95752890331</v>
      </c>
      <c r="W12" s="38">
        <v>99438.687902146179</v>
      </c>
      <c r="X12" s="38">
        <v>63631.133072302771</v>
      </c>
      <c r="Y12" s="38"/>
      <c r="Z12" s="35"/>
    </row>
    <row r="13" spans="1:26" x14ac:dyDescent="0.2">
      <c r="A13" s="35">
        <v>9001</v>
      </c>
      <c r="B13" s="35">
        <v>6201026</v>
      </c>
      <c r="C13" s="35" t="s">
        <v>33</v>
      </c>
      <c r="D13" s="35"/>
      <c r="E13" s="39">
        <v>1.1232658258557951E-2</v>
      </c>
      <c r="F13" s="40"/>
      <c r="G13" s="38">
        <v>10322.812939614756</v>
      </c>
      <c r="H13" s="38">
        <v>15164.088649053234</v>
      </c>
      <c r="I13" s="38">
        <v>15725.72156198113</v>
      </c>
      <c r="J13" s="38">
        <v>20971.372968727694</v>
      </c>
      <c r="K13" s="38">
        <v>16163.795234064892</v>
      </c>
      <c r="L13" s="38">
        <v>11906.617754071427</v>
      </c>
      <c r="M13" s="38">
        <v>15388.741814224393</v>
      </c>
      <c r="N13" s="38">
        <v>12468.250666999325</v>
      </c>
      <c r="O13" s="38">
        <v>13591.51649285512</v>
      </c>
      <c r="P13" s="38">
        <v>10334.045597873315</v>
      </c>
      <c r="Q13" s="38">
        <v>11457.31142372911</v>
      </c>
      <c r="R13" s="38">
        <v>10334.045597873315</v>
      </c>
      <c r="S13" s="38">
        <v>11232.658258557951</v>
      </c>
      <c r="T13" s="38">
        <v>16736.660805251347</v>
      </c>
      <c r="U13" s="38">
        <v>17298.293718179244</v>
      </c>
      <c r="V13" s="38">
        <v>22914.62284745822</v>
      </c>
      <c r="W13" s="38">
        <v>17635.273465935981</v>
      </c>
      <c r="X13" s="38">
        <v>11284.867654143727</v>
      </c>
      <c r="Y13" s="38"/>
      <c r="Z13" s="35"/>
    </row>
    <row r="14" spans="1:26" x14ac:dyDescent="0.2">
      <c r="A14" s="35">
        <v>9001</v>
      </c>
      <c r="B14" s="35">
        <v>6201020</v>
      </c>
      <c r="C14" s="35" t="s">
        <v>34</v>
      </c>
      <c r="D14" s="35"/>
      <c r="E14" s="36">
        <v>2.7917795887536283E-2</v>
      </c>
      <c r="F14" s="37"/>
      <c r="G14" s="38">
        <v>25656.454420645845</v>
      </c>
      <c r="H14" s="38">
        <v>37689.024448173979</v>
      </c>
      <c r="I14" s="38">
        <v>39084.914242550796</v>
      </c>
      <c r="J14" s="38">
        <v>52122.524922030243</v>
      </c>
      <c r="K14" s="38">
        <v>40173.708282164713</v>
      </c>
      <c r="L14" s="38">
        <v>29592.863640788459</v>
      </c>
      <c r="M14" s="38">
        <v>38247.380365924706</v>
      </c>
      <c r="N14" s="38">
        <v>30988.753435165272</v>
      </c>
      <c r="O14" s="38">
        <v>33780.533023918899</v>
      </c>
      <c r="P14" s="38">
        <v>25684.372216533378</v>
      </c>
      <c r="Q14" s="38">
        <v>28476.151805287009</v>
      </c>
      <c r="R14" s="38">
        <v>25684.372216533378</v>
      </c>
      <c r="S14" s="38">
        <v>27917.795887536282</v>
      </c>
      <c r="T14" s="38">
        <v>41597.51587242906</v>
      </c>
      <c r="U14" s="38">
        <v>42993.405666805877</v>
      </c>
      <c r="V14" s="38">
        <v>56952.303610574018</v>
      </c>
      <c r="W14" s="38">
        <v>43830.939543431967</v>
      </c>
      <c r="X14" s="38">
        <v>28047.557802821553</v>
      </c>
      <c r="Y14" s="38"/>
      <c r="Z14" s="35"/>
    </row>
    <row r="15" spans="1:26" x14ac:dyDescent="0.2">
      <c r="A15" s="35">
        <v>9001</v>
      </c>
      <c r="B15" s="35">
        <v>6201055</v>
      </c>
      <c r="C15" s="35" t="s">
        <v>35</v>
      </c>
      <c r="D15" s="35"/>
      <c r="E15" s="39">
        <v>1.3869124798578391E-2</v>
      </c>
      <c r="F15" s="40"/>
      <c r="G15" s="38">
        <v>12745.725689893541</v>
      </c>
      <c r="H15" s="38">
        <v>18723.318478080826</v>
      </c>
      <c r="I15" s="38">
        <v>19416.774718009747</v>
      </c>
      <c r="J15" s="38">
        <v>25893.655998945855</v>
      </c>
      <c r="K15" s="38">
        <v>19957.670585154305</v>
      </c>
      <c r="L15" s="38">
        <v>14701.272286493095</v>
      </c>
      <c r="M15" s="38">
        <v>19000.700974052397</v>
      </c>
      <c r="N15" s="38">
        <v>15394.728526422014</v>
      </c>
      <c r="O15" s="38">
        <v>16781.641006279853</v>
      </c>
      <c r="P15" s="38">
        <v>12759.59481469212</v>
      </c>
      <c r="Q15" s="38">
        <v>14146.50729454996</v>
      </c>
      <c r="R15" s="38">
        <v>12759.59481469212</v>
      </c>
      <c r="S15" s="38">
        <v>13869.12479857839</v>
      </c>
      <c r="T15" s="38">
        <v>20664.995949881803</v>
      </c>
      <c r="U15" s="38">
        <v>21358.452189810723</v>
      </c>
      <c r="V15" s="38">
        <v>28293.014589099919</v>
      </c>
      <c r="W15" s="38">
        <v>21774.525933768073</v>
      </c>
      <c r="X15" s="38">
        <v>13933.588490642183</v>
      </c>
      <c r="Y15" s="38"/>
      <c r="Z15" s="35"/>
    </row>
    <row r="16" spans="1:26" x14ac:dyDescent="0.2">
      <c r="A16" s="35">
        <v>9001</v>
      </c>
      <c r="B16" s="35">
        <v>6201016</v>
      </c>
      <c r="C16" s="35" t="s">
        <v>36</v>
      </c>
      <c r="D16" s="35"/>
      <c r="E16" s="36">
        <v>2.9868847217810444E-2</v>
      </c>
      <c r="F16" s="37"/>
      <c r="G16" s="38">
        <v>27449.470593167796</v>
      </c>
      <c r="H16" s="38">
        <v>40322.943744044096</v>
      </c>
      <c r="I16" s="38">
        <v>41816.386104934623</v>
      </c>
      <c r="J16" s="38">
        <v>55765.137755652097</v>
      </c>
      <c r="K16" s="38">
        <v>42981.27114642923</v>
      </c>
      <c r="L16" s="38">
        <v>31660.978050879072</v>
      </c>
      <c r="M16" s="38">
        <v>40920.320688400308</v>
      </c>
      <c r="N16" s="38">
        <v>33154.420411769592</v>
      </c>
      <c r="O16" s="38">
        <v>36141.305133550639</v>
      </c>
      <c r="P16" s="38">
        <v>27479.339440385607</v>
      </c>
      <c r="Q16" s="38">
        <v>30466.224162166654</v>
      </c>
      <c r="R16" s="38">
        <v>27479.339440385607</v>
      </c>
      <c r="S16" s="38">
        <v>29868.847217810442</v>
      </c>
      <c r="T16" s="38">
        <v>44504.582354537561</v>
      </c>
      <c r="U16" s="38">
        <v>45998.024715428081</v>
      </c>
      <c r="V16" s="38">
        <v>60932.448324333309</v>
      </c>
      <c r="W16" s="38">
        <v>46894.090131962395</v>
      </c>
      <c r="X16" s="38">
        <v>30007.677619678827</v>
      </c>
      <c r="Y16" s="38"/>
      <c r="Z16" s="35"/>
    </row>
    <row r="17" spans="1:26" x14ac:dyDescent="0.2">
      <c r="A17" s="35">
        <v>9001</v>
      </c>
      <c r="B17" s="35">
        <v>6201013</v>
      </c>
      <c r="C17" s="35" t="s">
        <v>37</v>
      </c>
      <c r="D17" s="35"/>
      <c r="E17" s="39">
        <v>9.4949971436443306E-3</v>
      </c>
      <c r="F17" s="40"/>
      <c r="G17" s="38">
        <v>8725.9023750091401</v>
      </c>
      <c r="H17" s="38">
        <v>12818.246143919847</v>
      </c>
      <c r="I17" s="38">
        <v>13292.996001102063</v>
      </c>
      <c r="J17" s="38">
        <v>17727.159667183965</v>
      </c>
      <c r="K17" s="38">
        <v>13663.300889704191</v>
      </c>
      <c r="L17" s="38">
        <v>10064.696972262991</v>
      </c>
      <c r="M17" s="38">
        <v>13008.146086792733</v>
      </c>
      <c r="N17" s="38">
        <v>10539.446829445207</v>
      </c>
      <c r="O17" s="38">
        <v>11488.946543809639</v>
      </c>
      <c r="P17" s="38">
        <v>8735.3973721527836</v>
      </c>
      <c r="Q17" s="38">
        <v>9684.8970865172178</v>
      </c>
      <c r="R17" s="38">
        <v>8735.3973721527836</v>
      </c>
      <c r="S17" s="38">
        <v>9494.9971436443302</v>
      </c>
      <c r="T17" s="38">
        <v>14147.545744030052</v>
      </c>
      <c r="U17" s="38">
        <v>14622.295601212269</v>
      </c>
      <c r="V17" s="38">
        <v>19369.794173034436</v>
      </c>
      <c r="W17" s="38">
        <v>14907.145515521599</v>
      </c>
      <c r="X17" s="38">
        <v>9539.129890367989</v>
      </c>
      <c r="Y17" s="38"/>
      <c r="Z17" s="35"/>
    </row>
    <row r="18" spans="1:26" x14ac:dyDescent="0.2">
      <c r="A18" s="35">
        <v>9001</v>
      </c>
      <c r="B18" s="35">
        <v>6201046</v>
      </c>
      <c r="C18" s="35" t="s">
        <v>38</v>
      </c>
      <c r="D18" s="35"/>
      <c r="E18" s="39">
        <v>1.6826681790412478E-2</v>
      </c>
      <c r="F18" s="40"/>
      <c r="G18" s="38">
        <v>15463.720565389067</v>
      </c>
      <c r="H18" s="38">
        <v>22716.020417056847</v>
      </c>
      <c r="I18" s="38">
        <v>23557.354506577471</v>
      </c>
      <c r="J18" s="38">
        <v>31415.414902700097</v>
      </c>
      <c r="K18" s="38">
        <v>24213.595096403555</v>
      </c>
      <c r="L18" s="38">
        <v>17836.282697837225</v>
      </c>
      <c r="M18" s="38">
        <v>23052.554052865096</v>
      </c>
      <c r="N18" s="38">
        <v>18677.616787357852</v>
      </c>
      <c r="O18" s="38">
        <v>20360.2849663991</v>
      </c>
      <c r="P18" s="38">
        <v>15480.54724717948</v>
      </c>
      <c r="Q18" s="38">
        <v>17163.215426220726</v>
      </c>
      <c r="R18" s="38">
        <v>15480.54724717948</v>
      </c>
      <c r="S18" s="38">
        <v>16826.681790412476</v>
      </c>
      <c r="T18" s="38">
        <v>25071.755867714593</v>
      </c>
      <c r="U18" s="38">
        <v>25913.089957235217</v>
      </c>
      <c r="V18" s="38">
        <v>34326.430852441452</v>
      </c>
      <c r="W18" s="38">
        <v>26417.890410947592</v>
      </c>
      <c r="X18" s="38">
        <v>16904.892207374316</v>
      </c>
      <c r="Y18" s="38"/>
      <c r="Z18" s="35"/>
    </row>
    <row r="19" spans="1:26" x14ac:dyDescent="0.2">
      <c r="A19" s="35">
        <v>9001</v>
      </c>
      <c r="B19" s="35">
        <v>6201012</v>
      </c>
      <c r="C19" s="35" t="s">
        <v>39</v>
      </c>
      <c r="D19" s="35"/>
      <c r="E19" s="39">
        <v>2.731747240129808E-3</v>
      </c>
      <c r="F19" s="40"/>
      <c r="G19" s="38">
        <v>2510.4757136792937</v>
      </c>
      <c r="H19" s="38">
        <v>3687.8587741752408</v>
      </c>
      <c r="I19" s="38">
        <v>3824.4461361817312</v>
      </c>
      <c r="J19" s="38">
        <v>5100.1720973223519</v>
      </c>
      <c r="K19" s="38">
        <v>3930.9842785467936</v>
      </c>
      <c r="L19" s="38">
        <v>2895.6520745375965</v>
      </c>
      <c r="M19" s="38">
        <v>3742.493718977837</v>
      </c>
      <c r="N19" s="38">
        <v>3032.2394365440869</v>
      </c>
      <c r="O19" s="38">
        <v>3305.4141605570676</v>
      </c>
      <c r="P19" s="38">
        <v>2513.2074609194233</v>
      </c>
      <c r="Q19" s="38">
        <v>2786.382184932404</v>
      </c>
      <c r="R19" s="38">
        <v>2513.2074609194233</v>
      </c>
      <c r="S19" s="38">
        <v>2731.7472401298082</v>
      </c>
      <c r="T19" s="38">
        <v>4070.303387793414</v>
      </c>
      <c r="U19" s="38">
        <v>4206.8907497999044</v>
      </c>
      <c r="V19" s="38">
        <v>5572.764369864808</v>
      </c>
      <c r="W19" s="38">
        <v>4288.843167003799</v>
      </c>
      <c r="X19" s="38">
        <v>2744.4444013019315</v>
      </c>
      <c r="Y19" s="38"/>
      <c r="Z19" s="35"/>
    </row>
    <row r="20" spans="1:26" x14ac:dyDescent="0.2">
      <c r="A20" s="35">
        <v>9001</v>
      </c>
      <c r="B20" s="35">
        <v>6201053</v>
      </c>
      <c r="C20" s="35" t="s">
        <v>40</v>
      </c>
      <c r="D20" s="35"/>
      <c r="E20" s="36">
        <v>0.39216710031777219</v>
      </c>
      <c r="F20" s="37"/>
      <c r="G20" s="38">
        <v>360401.56519203266</v>
      </c>
      <c r="H20" s="38">
        <v>529425.5854289924</v>
      </c>
      <c r="I20" s="38">
        <v>549033.9404448811</v>
      </c>
      <c r="J20" s="38">
        <v>732175.97629328072</v>
      </c>
      <c r="K20" s="38">
        <v>564328.45735727414</v>
      </c>
      <c r="L20" s="38">
        <v>415697.12633683853</v>
      </c>
      <c r="M20" s="38">
        <v>537268.92743534793</v>
      </c>
      <c r="N20" s="38">
        <v>435305.4813527271</v>
      </c>
      <c r="O20" s="38">
        <v>474522.19138450437</v>
      </c>
      <c r="P20" s="38">
        <v>360793.73229235044</v>
      </c>
      <c r="Q20" s="38">
        <v>400010.44232412765</v>
      </c>
      <c r="R20" s="38">
        <v>360793.73229235044</v>
      </c>
      <c r="S20" s="38">
        <v>392167.10031777219</v>
      </c>
      <c r="T20" s="38">
        <v>584328.97947348061</v>
      </c>
      <c r="U20" s="38">
        <v>603937.33448936918</v>
      </c>
      <c r="V20" s="38">
        <v>800020.88464825531</v>
      </c>
      <c r="W20" s="38">
        <v>615702.34749890235</v>
      </c>
      <c r="X20" s="38">
        <v>393989.89300004917</v>
      </c>
      <c r="Y20" s="38"/>
      <c r="Z20" s="35"/>
    </row>
    <row r="21" spans="1:26" x14ac:dyDescent="0.2">
      <c r="A21" s="35">
        <v>9001</v>
      </c>
      <c r="B21" s="35">
        <v>6201010</v>
      </c>
      <c r="C21" s="35" t="s">
        <v>41</v>
      </c>
      <c r="D21" s="35"/>
      <c r="E21" s="36">
        <v>0.33395196943967931</v>
      </c>
      <c r="F21" s="37"/>
      <c r="G21" s="38">
        <v>306901.85991506529</v>
      </c>
      <c r="H21" s="38">
        <v>450835.15874356707</v>
      </c>
      <c r="I21" s="38">
        <v>467532.75721555104</v>
      </c>
      <c r="J21" s="38">
        <v>623488.32694388123</v>
      </c>
      <c r="K21" s="38">
        <v>480556.88402369851</v>
      </c>
      <c r="L21" s="38">
        <v>353989.08760606009</v>
      </c>
      <c r="M21" s="38">
        <v>457514.19813236065</v>
      </c>
      <c r="N21" s="38">
        <v>370686.686078044</v>
      </c>
      <c r="O21" s="38">
        <v>404081.88302201196</v>
      </c>
      <c r="P21" s="38">
        <v>307235.81188450498</v>
      </c>
      <c r="Q21" s="38">
        <v>340631.00882847287</v>
      </c>
      <c r="R21" s="38">
        <v>307235.81188450498</v>
      </c>
      <c r="S21" s="38">
        <v>333951.96943967929</v>
      </c>
      <c r="T21" s="38">
        <v>497588.43446512218</v>
      </c>
      <c r="U21" s="38">
        <v>514286.03293710615</v>
      </c>
      <c r="V21" s="38">
        <v>681262.01765694574</v>
      </c>
      <c r="W21" s="38">
        <v>524304.59202029649</v>
      </c>
      <c r="X21" s="38">
        <v>335504.17819363496</v>
      </c>
      <c r="Y21" s="38"/>
      <c r="Z21" s="35"/>
    </row>
    <row r="22" spans="1:26" x14ac:dyDescent="0.2">
      <c r="A22" s="35">
        <v>9001</v>
      </c>
      <c r="B22" s="35">
        <v>6201011</v>
      </c>
      <c r="C22" s="35" t="s">
        <v>42</v>
      </c>
      <c r="D22" s="35"/>
      <c r="E22" s="39">
        <v>1.9897694413590667E-3</v>
      </c>
      <c r="F22" s="40"/>
      <c r="G22" s="38">
        <v>1828.5981166089823</v>
      </c>
      <c r="H22" s="38">
        <v>2686.1887458347401</v>
      </c>
      <c r="I22" s="38">
        <v>2785.6772179026934</v>
      </c>
      <c r="J22" s="38">
        <v>3714.8995470173772</v>
      </c>
      <c r="K22" s="38">
        <v>2863.2782261156967</v>
      </c>
      <c r="L22" s="38">
        <v>2109.1556078406106</v>
      </c>
      <c r="M22" s="38">
        <v>2725.9841346619214</v>
      </c>
      <c r="N22" s="38">
        <v>2208.644079908564</v>
      </c>
      <c r="O22" s="38">
        <v>2407.6210240444707</v>
      </c>
      <c r="P22" s="38">
        <v>1830.5878860503412</v>
      </c>
      <c r="Q22" s="38">
        <v>2029.5648301862479</v>
      </c>
      <c r="R22" s="38">
        <v>1830.5878860503412</v>
      </c>
      <c r="S22" s="38">
        <v>1989.7694413590666</v>
      </c>
      <c r="T22" s="38">
        <v>2964.7564676250095</v>
      </c>
      <c r="U22" s="38">
        <v>3064.2449396929628</v>
      </c>
      <c r="V22" s="38">
        <v>4059.1296603724959</v>
      </c>
      <c r="W22" s="38">
        <v>3123.9380229337348</v>
      </c>
      <c r="X22" s="38">
        <v>1999.0178897225037</v>
      </c>
      <c r="Y22" s="38"/>
      <c r="Z22" s="35"/>
    </row>
    <row r="23" spans="1:26" x14ac:dyDescent="0.2">
      <c r="A23" s="35">
        <v>9001</v>
      </c>
      <c r="B23" s="35">
        <v>6201014</v>
      </c>
      <c r="C23" s="35" t="s">
        <v>43</v>
      </c>
      <c r="D23" s="35"/>
      <c r="E23" s="39">
        <v>4.225258445456825E-3</v>
      </c>
      <c r="F23" s="40"/>
      <c r="G23" s="38">
        <v>3883.0125113748222</v>
      </c>
      <c r="H23" s="38">
        <v>5704.098901366714</v>
      </c>
      <c r="I23" s="38">
        <v>5915.361823639555</v>
      </c>
      <c r="J23" s="38">
        <v>7888.5575176678922</v>
      </c>
      <c r="K23" s="38">
        <v>6080.1469030123708</v>
      </c>
      <c r="L23" s="38">
        <v>4478.773952184235</v>
      </c>
      <c r="M23" s="38">
        <v>5788.6040702758501</v>
      </c>
      <c r="N23" s="38">
        <v>4690.036874457076</v>
      </c>
      <c r="O23" s="38">
        <v>5112.5627190027581</v>
      </c>
      <c r="P23" s="38">
        <v>3887.237769820279</v>
      </c>
      <c r="Q23" s="38">
        <v>4309.763614365962</v>
      </c>
      <c r="R23" s="38">
        <v>3887.237769820279</v>
      </c>
      <c r="S23" s="38">
        <v>4225.258445456825</v>
      </c>
      <c r="T23" s="38">
        <v>6295.6350837306691</v>
      </c>
      <c r="U23" s="38">
        <v>6506.898006003511</v>
      </c>
      <c r="V23" s="38">
        <v>8619.527228731924</v>
      </c>
      <c r="W23" s="38">
        <v>6633.6557593672151</v>
      </c>
      <c r="X23" s="38">
        <v>4244.8974467113085</v>
      </c>
      <c r="Y23" s="38"/>
      <c r="Z23" s="35"/>
    </row>
    <row r="24" spans="1:26" s="45" customFormat="1" x14ac:dyDescent="0.2">
      <c r="A24" s="41"/>
      <c r="B24" s="41"/>
      <c r="C24" s="41" t="s">
        <v>44</v>
      </c>
      <c r="D24" s="41"/>
      <c r="E24" s="42"/>
      <c r="F24" s="43"/>
      <c r="G24" s="44">
        <f>SUM(G8:G23)</f>
        <v>919000.00000000012</v>
      </c>
      <c r="H24" s="44">
        <f t="shared" ref="H24:X24" si="0">SUM(H8:H23)</f>
        <v>1350000.0000000002</v>
      </c>
      <c r="I24" s="44">
        <f t="shared" si="0"/>
        <v>1400000.0000000002</v>
      </c>
      <c r="J24" s="44">
        <f t="shared" si="0"/>
        <v>1867000.0000000005</v>
      </c>
      <c r="K24" s="44">
        <f t="shared" si="0"/>
        <v>1439000.0000000002</v>
      </c>
      <c r="L24" s="44">
        <f t="shared" si="0"/>
        <v>1060000</v>
      </c>
      <c r="M24" s="44">
        <f t="shared" si="0"/>
        <v>1370000.0000000002</v>
      </c>
      <c r="N24" s="44">
        <f t="shared" si="0"/>
        <v>1110000</v>
      </c>
      <c r="O24" s="44">
        <f t="shared" si="0"/>
        <v>1210000.0000000002</v>
      </c>
      <c r="P24" s="44">
        <f t="shared" si="0"/>
        <v>920000.00000000012</v>
      </c>
      <c r="Q24" s="44">
        <f t="shared" si="0"/>
        <v>1020000</v>
      </c>
      <c r="R24" s="44">
        <f t="shared" si="0"/>
        <v>920000.00000000012</v>
      </c>
      <c r="S24" s="44">
        <f t="shared" si="0"/>
        <v>1000000.0000000001</v>
      </c>
      <c r="T24" s="44">
        <f t="shared" si="0"/>
        <v>1490000.0000000002</v>
      </c>
      <c r="U24" s="44">
        <f t="shared" si="0"/>
        <v>1540000.0000000005</v>
      </c>
      <c r="V24" s="44">
        <f t="shared" si="0"/>
        <v>2040000</v>
      </c>
      <c r="W24" s="44">
        <f t="shared" si="0"/>
        <v>1570000</v>
      </c>
      <c r="X24" s="44">
        <f t="shared" si="0"/>
        <v>1004648.0000000001</v>
      </c>
      <c r="Y24" s="44"/>
      <c r="Z24" s="35"/>
    </row>
    <row r="25" spans="1:26" x14ac:dyDescent="0.2">
      <c r="G25" s="46"/>
      <c r="H25" s="46"/>
      <c r="I25" s="46"/>
      <c r="J25" s="46"/>
      <c r="K25" s="46"/>
      <c r="L25" s="46"/>
      <c r="M25" s="46"/>
      <c r="N25" s="46"/>
      <c r="O25" s="46"/>
      <c r="P25" s="46"/>
      <c r="Q25" s="46"/>
      <c r="R25" s="46"/>
      <c r="S25" s="46"/>
      <c r="T25" s="46"/>
      <c r="U25" s="46"/>
      <c r="V25" s="46"/>
      <c r="W25" s="46"/>
      <c r="X25" s="46"/>
      <c r="Y25" s="46"/>
    </row>
    <row r="26" spans="1:26" ht="14.25" customHeight="1" x14ac:dyDescent="0.2">
      <c r="A26" s="35"/>
      <c r="B26" s="35"/>
      <c r="C26" s="47" t="s">
        <v>45</v>
      </c>
      <c r="D26" s="47"/>
      <c r="E26" s="35"/>
      <c r="F26" s="40"/>
      <c r="G26" s="38"/>
      <c r="H26" s="38"/>
      <c r="I26" s="38"/>
      <c r="J26" s="38"/>
      <c r="K26" s="38"/>
      <c r="L26" s="38"/>
      <c r="M26" s="38"/>
      <c r="N26" s="38"/>
      <c r="O26" s="38"/>
      <c r="P26" s="38"/>
      <c r="Q26" s="38"/>
      <c r="R26" s="38"/>
      <c r="S26" s="38"/>
      <c r="T26" s="38"/>
      <c r="U26" s="38"/>
      <c r="V26" s="38"/>
      <c r="W26" s="38"/>
      <c r="X26" s="38"/>
      <c r="Y26" s="38"/>
    </row>
    <row r="27" spans="1:26" ht="14.25" customHeight="1" x14ac:dyDescent="0.2">
      <c r="A27" s="35">
        <v>9002</v>
      </c>
      <c r="B27" s="35">
        <v>6201052</v>
      </c>
      <c r="C27" s="35" t="s">
        <v>46</v>
      </c>
      <c r="D27" s="35"/>
      <c r="E27" s="48">
        <v>5.62E-2</v>
      </c>
      <c r="F27" s="37"/>
      <c r="G27" s="38"/>
      <c r="H27" s="38">
        <v>6478.6438319999997</v>
      </c>
      <c r="I27" s="38">
        <v>13726.06319999999</v>
      </c>
      <c r="J27" s="38">
        <v>11481.154200000001</v>
      </c>
      <c r="K27" s="38">
        <v>13503.969792000004</v>
      </c>
      <c r="L27" s="38">
        <v>20600.812500000015</v>
      </c>
      <c r="M27" s="38">
        <v>21233.792537999998</v>
      </c>
      <c r="N27" s="38">
        <v>6149.6681399999998</v>
      </c>
      <c r="O27" s="38">
        <v>12241.776240000001</v>
      </c>
      <c r="P27" s="38">
        <v>13181.940420000003</v>
      </c>
      <c r="Q27" s="38">
        <v>9882.5699280000008</v>
      </c>
      <c r="R27" s="38">
        <v>13865.434703999987</v>
      </c>
      <c r="S27" s="38">
        <v>16074.765732000002</v>
      </c>
      <c r="T27" s="38">
        <v>8422.2369816000064</v>
      </c>
      <c r="U27" s="38">
        <v>16745.797103999979</v>
      </c>
      <c r="V27" s="38">
        <v>13734.5494</v>
      </c>
      <c r="W27" s="38">
        <v>15934.68435456</v>
      </c>
      <c r="X27" s="38">
        <v>23205.991600000001</v>
      </c>
      <c r="Y27" s="38">
        <v>18975.536599999999</v>
      </c>
      <c r="Z27" s="35"/>
    </row>
    <row r="28" spans="1:26" ht="14.25" customHeight="1" x14ac:dyDescent="0.2">
      <c r="A28" s="35">
        <v>9002</v>
      </c>
      <c r="B28" s="35">
        <v>6201056</v>
      </c>
      <c r="C28" s="35" t="s">
        <v>47</v>
      </c>
      <c r="D28" s="35"/>
      <c r="E28" s="49">
        <v>1.0999999999999999E-2</v>
      </c>
      <c r="F28" s="40"/>
      <c r="G28" s="38"/>
      <c r="H28" s="38">
        <v>1268.06196</v>
      </c>
      <c r="I28" s="38">
        <v>2686.5959999999977</v>
      </c>
      <c r="J28" s="38">
        <v>2247.201</v>
      </c>
      <c r="K28" s="38">
        <v>2643.1257600000004</v>
      </c>
      <c r="L28" s="38">
        <v>4032.1875000000032</v>
      </c>
      <c r="M28" s="38">
        <v>4156.0803900000001</v>
      </c>
      <c r="N28" s="38">
        <v>1203.6716999999999</v>
      </c>
      <c r="O28" s="38">
        <v>2396.0772000000002</v>
      </c>
      <c r="P28" s="38">
        <v>2580.0951000000005</v>
      </c>
      <c r="Q28" s="38">
        <v>1934.3108399999999</v>
      </c>
      <c r="R28" s="38">
        <v>2713.875119999997</v>
      </c>
      <c r="S28" s="38">
        <v>3146.3064600000002</v>
      </c>
      <c r="T28" s="38">
        <v>1648.4805480000011</v>
      </c>
      <c r="U28" s="38">
        <v>3277.647119999996</v>
      </c>
      <c r="V28" s="38">
        <v>2688.2570000000001</v>
      </c>
      <c r="W28" s="38">
        <v>3118.8883968</v>
      </c>
      <c r="X28" s="38">
        <v>4542.098</v>
      </c>
      <c r="Y28" s="38">
        <v>3714.0729999999999</v>
      </c>
      <c r="Z28" s="35"/>
    </row>
    <row r="29" spans="1:26" x14ac:dyDescent="0.2">
      <c r="A29" s="35">
        <v>9002</v>
      </c>
      <c r="B29" s="35">
        <v>6202001</v>
      </c>
      <c r="C29" s="35" t="s">
        <v>48</v>
      </c>
      <c r="D29" s="35"/>
      <c r="E29" s="49">
        <v>4.0099999999999997E-2</v>
      </c>
      <c r="F29" s="40"/>
      <c r="G29" s="38"/>
      <c r="H29" s="38">
        <v>4622.6622359999992</v>
      </c>
      <c r="I29" s="38">
        <v>9793.8635999999915</v>
      </c>
      <c r="J29" s="38">
        <v>8192.0690999999988</v>
      </c>
      <c r="K29" s="38">
        <v>9635.3948160000018</v>
      </c>
      <c r="L29" s="38">
        <v>14699.156250000011</v>
      </c>
      <c r="M29" s="38">
        <v>15150.802148999999</v>
      </c>
      <c r="N29" s="38">
        <v>4387.9304699999993</v>
      </c>
      <c r="O29" s="38">
        <v>8734.7905200000005</v>
      </c>
      <c r="P29" s="38">
        <v>9405.6194100000012</v>
      </c>
      <c r="Q29" s="38">
        <v>7051.4422439999998</v>
      </c>
      <c r="R29" s="38">
        <v>9893.3083919999899</v>
      </c>
      <c r="S29" s="38">
        <v>11469.717186000002</v>
      </c>
      <c r="T29" s="38">
        <v>6009.4609068000036</v>
      </c>
      <c r="U29" s="38">
        <v>11948.513591999985</v>
      </c>
      <c r="V29" s="38">
        <v>9799.9186999999984</v>
      </c>
      <c r="W29" s="38">
        <v>11369.765882879999</v>
      </c>
      <c r="X29" s="38">
        <v>16558.0118</v>
      </c>
      <c r="Y29" s="38">
        <v>13539.484299999998</v>
      </c>
      <c r="Z29" s="35"/>
    </row>
    <row r="30" spans="1:26" x14ac:dyDescent="0.2">
      <c r="A30" s="35">
        <v>9002</v>
      </c>
      <c r="B30" s="35">
        <v>6202002</v>
      </c>
      <c r="C30" s="35" t="s">
        <v>49</v>
      </c>
      <c r="D30" s="35"/>
      <c r="E30" s="48">
        <v>7.7899999999999997E-2</v>
      </c>
      <c r="F30" s="37"/>
      <c r="G30" s="38"/>
      <c r="H30" s="38">
        <v>8980.184244</v>
      </c>
      <c r="I30" s="38">
        <v>19025.984399999987</v>
      </c>
      <c r="J30" s="38">
        <v>15914.268899999999</v>
      </c>
      <c r="K30" s="38">
        <v>18718.136064000006</v>
      </c>
      <c r="L30" s="38">
        <v>28555.218750000022</v>
      </c>
      <c r="M30" s="38">
        <v>29432.605670999998</v>
      </c>
      <c r="N30" s="38">
        <v>8524.1841299999996</v>
      </c>
      <c r="O30" s="38">
        <v>16968.58308</v>
      </c>
      <c r="P30" s="38">
        <v>18271.76439</v>
      </c>
      <c r="Q30" s="38">
        <v>13698.437676</v>
      </c>
      <c r="R30" s="38">
        <v>19219.170167999979</v>
      </c>
      <c r="S30" s="38">
        <v>22281.570294000001</v>
      </c>
      <c r="T30" s="38">
        <v>11674.239517200007</v>
      </c>
      <c r="U30" s="38">
        <v>23211.700967999972</v>
      </c>
      <c r="V30" s="38">
        <v>19037.747299999999</v>
      </c>
      <c r="W30" s="38">
        <v>22087.400555519998</v>
      </c>
      <c r="X30" s="38">
        <v>32166.3122</v>
      </c>
      <c r="Y30" s="38">
        <v>26302.3897</v>
      </c>
      <c r="Z30" s="35"/>
    </row>
    <row r="31" spans="1:26" ht="14.25" customHeight="1" x14ac:dyDescent="0.2">
      <c r="A31" s="35">
        <v>9002</v>
      </c>
      <c r="B31" s="35">
        <v>6202003</v>
      </c>
      <c r="C31" s="35" t="s">
        <v>50</v>
      </c>
      <c r="D31" s="35"/>
      <c r="E31" s="49">
        <v>3.2300000000000002E-2</v>
      </c>
      <c r="F31" s="40"/>
      <c r="G31" s="38"/>
      <c r="H31" s="38">
        <v>3723.4910280000004</v>
      </c>
      <c r="I31" s="38">
        <v>7888.8227999999954</v>
      </c>
      <c r="J31" s="38">
        <v>6598.5993000000008</v>
      </c>
      <c r="K31" s="38">
        <v>7761.1783680000026</v>
      </c>
      <c r="L31" s="38">
        <v>11839.968750000011</v>
      </c>
      <c r="M31" s="38">
        <v>12203.763327000001</v>
      </c>
      <c r="N31" s="38">
        <v>3534.4178100000004</v>
      </c>
      <c r="O31" s="38">
        <v>7035.7539600000009</v>
      </c>
      <c r="P31" s="38">
        <v>7576.0974300000016</v>
      </c>
      <c r="Q31" s="38">
        <v>5679.8400120000006</v>
      </c>
      <c r="R31" s="38">
        <v>7968.9242159999922</v>
      </c>
      <c r="S31" s="38">
        <v>9238.6998780000013</v>
      </c>
      <c r="T31" s="38">
        <v>4840.5383364000036</v>
      </c>
      <c r="U31" s="38">
        <v>9624.3638159999882</v>
      </c>
      <c r="V31" s="38">
        <v>7893.7001000000009</v>
      </c>
      <c r="W31" s="38">
        <v>9158.1904742400002</v>
      </c>
      <c r="X31" s="38">
        <v>13337.251400000001</v>
      </c>
      <c r="Y31" s="38">
        <v>10905.868900000001</v>
      </c>
      <c r="Z31" s="35"/>
    </row>
    <row r="32" spans="1:26" ht="14.25" customHeight="1" x14ac:dyDescent="0.2">
      <c r="A32" s="35">
        <v>9002</v>
      </c>
      <c r="B32" s="35">
        <v>6202004</v>
      </c>
      <c r="C32" s="35" t="s">
        <v>51</v>
      </c>
      <c r="D32" s="35"/>
      <c r="E32" s="49">
        <v>4.7300000000000002E-2</v>
      </c>
      <c r="F32" s="40"/>
      <c r="G32" s="38"/>
      <c r="H32" s="38">
        <v>5452.6664280000005</v>
      </c>
      <c r="I32" s="38">
        <v>11552.362799999992</v>
      </c>
      <c r="J32" s="38">
        <v>9662.9642999999996</v>
      </c>
      <c r="K32" s="38">
        <v>11365.440768000004</v>
      </c>
      <c r="L32" s="38">
        <v>17338.406250000015</v>
      </c>
      <c r="M32" s="38">
        <v>17871.145677</v>
      </c>
      <c r="N32" s="38">
        <v>5175.7883099999999</v>
      </c>
      <c r="O32" s="38">
        <v>10303.131960000001</v>
      </c>
      <c r="P32" s="38">
        <v>11094.408930000001</v>
      </c>
      <c r="Q32" s="38">
        <v>8317.5366119999999</v>
      </c>
      <c r="R32" s="38">
        <v>11669.66301599999</v>
      </c>
      <c r="S32" s="38">
        <v>13529.117778000003</v>
      </c>
      <c r="T32" s="38">
        <v>7088.4663564000048</v>
      </c>
      <c r="U32" s="38">
        <v>14093.882615999983</v>
      </c>
      <c r="V32" s="38">
        <v>11559.5051</v>
      </c>
      <c r="W32" s="38">
        <v>13411.22010624</v>
      </c>
      <c r="X32" s="38">
        <v>19531.021400000001</v>
      </c>
      <c r="Y32" s="38">
        <v>15970.5139</v>
      </c>
      <c r="Z32" s="35"/>
    </row>
    <row r="33" spans="1:26" ht="14.25" customHeight="1" x14ac:dyDescent="0.2">
      <c r="A33" s="35">
        <v>9002</v>
      </c>
      <c r="B33" s="35">
        <v>6202005</v>
      </c>
      <c r="C33" s="35" t="s">
        <v>52</v>
      </c>
      <c r="D33" s="35"/>
      <c r="E33" s="49">
        <v>0.01</v>
      </c>
      <c r="F33" s="40"/>
      <c r="G33" s="38"/>
      <c r="H33" s="38">
        <v>1152.7836</v>
      </c>
      <c r="I33" s="38">
        <v>2442.3599999999983</v>
      </c>
      <c r="J33" s="38">
        <v>2042.91</v>
      </c>
      <c r="K33" s="38">
        <v>2402.8416000000007</v>
      </c>
      <c r="L33" s="38">
        <v>3665.6250000000032</v>
      </c>
      <c r="M33" s="38">
        <v>3778.2548999999999</v>
      </c>
      <c r="N33" s="38">
        <v>1094.2470000000001</v>
      </c>
      <c r="O33" s="38">
        <v>2178.252</v>
      </c>
      <c r="P33" s="38">
        <v>2345.5410000000006</v>
      </c>
      <c r="Q33" s="38">
        <v>1758.4644000000001</v>
      </c>
      <c r="R33" s="38">
        <v>2467.1591999999978</v>
      </c>
      <c r="S33" s="38">
        <v>2860.2786000000006</v>
      </c>
      <c r="T33" s="38">
        <v>1498.6186800000012</v>
      </c>
      <c r="U33" s="38">
        <v>2979.6791999999964</v>
      </c>
      <c r="V33" s="38">
        <v>2443.87</v>
      </c>
      <c r="W33" s="38">
        <v>2835.3530879999998</v>
      </c>
      <c r="X33" s="38">
        <v>4129.18</v>
      </c>
      <c r="Y33" s="38">
        <v>3376.4300000000003</v>
      </c>
      <c r="Z33" s="35"/>
    </row>
    <row r="34" spans="1:26" x14ac:dyDescent="0.2">
      <c r="A34" s="35">
        <v>9002</v>
      </c>
      <c r="B34" s="35">
        <v>6202006</v>
      </c>
      <c r="C34" s="35" t="s">
        <v>53</v>
      </c>
      <c r="D34" s="35"/>
      <c r="E34" s="49">
        <v>1.6299999999999999E-2</v>
      </c>
      <c r="F34" s="40"/>
      <c r="G34" s="38"/>
      <c r="H34" s="38">
        <v>1879.0372679999998</v>
      </c>
      <c r="I34" s="38">
        <v>3981.0467999999969</v>
      </c>
      <c r="J34" s="38">
        <v>3329.9432999999999</v>
      </c>
      <c r="K34" s="38">
        <v>3916.6318080000005</v>
      </c>
      <c r="L34" s="38">
        <v>5974.9687500000045</v>
      </c>
      <c r="M34" s="38">
        <v>6158.5554869999996</v>
      </c>
      <c r="N34" s="38">
        <v>1783.6226099999999</v>
      </c>
      <c r="O34" s="38">
        <v>3550.5507600000001</v>
      </c>
      <c r="P34" s="38">
        <v>3823.2318300000002</v>
      </c>
      <c r="Q34" s="38">
        <v>2866.2969719999996</v>
      </c>
      <c r="R34" s="38">
        <v>4021.4694959999956</v>
      </c>
      <c r="S34" s="38">
        <v>4662.2541180000007</v>
      </c>
      <c r="T34" s="38">
        <v>2442.7484484000015</v>
      </c>
      <c r="U34" s="38">
        <v>4856.8770959999938</v>
      </c>
      <c r="V34" s="38">
        <v>3983.5080999999996</v>
      </c>
      <c r="W34" s="38">
        <v>4621.6255334399993</v>
      </c>
      <c r="X34" s="38">
        <v>6730.5633999999991</v>
      </c>
      <c r="Y34" s="38">
        <v>5503.5808999999999</v>
      </c>
      <c r="Z34" s="35"/>
    </row>
    <row r="35" spans="1:26" x14ac:dyDescent="0.2">
      <c r="A35" s="35">
        <v>9002</v>
      </c>
      <c r="B35" s="35">
        <v>6202007</v>
      </c>
      <c r="C35" s="35" t="s">
        <v>54</v>
      </c>
      <c r="D35" s="35"/>
      <c r="E35" s="48">
        <v>0.29320000000000002</v>
      </c>
      <c r="F35" s="37"/>
      <c r="G35" s="38"/>
      <c r="H35" s="38">
        <v>33799.615151999998</v>
      </c>
      <c r="I35" s="38">
        <v>71609.995199999947</v>
      </c>
      <c r="J35" s="38">
        <v>59898.121200000001</v>
      </c>
      <c r="K35" s="38">
        <v>70451.315712000025</v>
      </c>
      <c r="L35" s="38">
        <v>107476.12500000009</v>
      </c>
      <c r="M35" s="38">
        <v>110778.433668</v>
      </c>
      <c r="N35" s="38">
        <v>32083.322039999999</v>
      </c>
      <c r="O35" s="38">
        <v>63866.348640000004</v>
      </c>
      <c r="P35" s="38">
        <v>68771.262120000014</v>
      </c>
      <c r="Q35" s="38">
        <v>51558.176208000004</v>
      </c>
      <c r="R35" s="38">
        <v>72337.107743999935</v>
      </c>
      <c r="S35" s="38">
        <v>83863.368552000014</v>
      </c>
      <c r="T35" s="38">
        <v>43939.499697600033</v>
      </c>
      <c r="U35" s="38">
        <v>87364.194143999892</v>
      </c>
      <c r="V35" s="38">
        <v>71654.268400000001</v>
      </c>
      <c r="W35" s="38">
        <v>83132.552540160003</v>
      </c>
      <c r="X35" s="38">
        <v>121067.5576</v>
      </c>
      <c r="Y35" s="38">
        <v>98996.92760000001</v>
      </c>
      <c r="Z35" s="35"/>
    </row>
    <row r="36" spans="1:26" x14ac:dyDescent="0.2">
      <c r="A36" s="35">
        <v>9002</v>
      </c>
      <c r="B36" s="35">
        <v>6202008</v>
      </c>
      <c r="C36" s="35" t="s">
        <v>55</v>
      </c>
      <c r="D36" s="35"/>
      <c r="E36" s="48">
        <v>8.9700000000000002E-2</v>
      </c>
      <c r="F36" s="37"/>
      <c r="G36" s="38"/>
      <c r="H36" s="38">
        <v>10340.468892000001</v>
      </c>
      <c r="I36" s="38">
        <v>21907.969199999985</v>
      </c>
      <c r="J36" s="38">
        <v>18324.902699999999</v>
      </c>
      <c r="K36" s="38">
        <v>21553.489152000006</v>
      </c>
      <c r="L36" s="38">
        <v>32880.656250000029</v>
      </c>
      <c r="M36" s="38">
        <v>33890.946452999997</v>
      </c>
      <c r="N36" s="38">
        <v>9815.3955900000001</v>
      </c>
      <c r="O36" s="38">
        <v>19538.920440000002</v>
      </c>
      <c r="P36" s="38">
        <v>21039.502770000003</v>
      </c>
      <c r="Q36" s="38">
        <v>15773.425668</v>
      </c>
      <c r="R36" s="38">
        <v>22130.418023999977</v>
      </c>
      <c r="S36" s="38">
        <v>25656.699042000004</v>
      </c>
      <c r="T36" s="38">
        <v>13442.60955960001</v>
      </c>
      <c r="U36" s="38">
        <v>26727.722423999967</v>
      </c>
      <c r="V36" s="38">
        <v>21921.513900000002</v>
      </c>
      <c r="W36" s="38">
        <v>25433.11719936</v>
      </c>
      <c r="X36" s="38">
        <v>37038.744599999998</v>
      </c>
      <c r="Y36" s="38">
        <v>30286.577100000002</v>
      </c>
      <c r="Z36" s="35"/>
    </row>
    <row r="37" spans="1:26" x14ac:dyDescent="0.2">
      <c r="A37" s="35">
        <v>9002</v>
      </c>
      <c r="B37" s="35">
        <v>6202015</v>
      </c>
      <c r="C37" s="35" t="s">
        <v>56</v>
      </c>
      <c r="D37" s="35"/>
      <c r="E37" s="48">
        <v>9.1300000000000006E-2</v>
      </c>
      <c r="F37" s="37">
        <v>12000</v>
      </c>
      <c r="G37" s="38"/>
      <c r="H37" s="38">
        <v>10524.914268</v>
      </c>
      <c r="I37" s="38">
        <v>22298.746800000001</v>
      </c>
      <c r="J37" s="38">
        <v>18651.7683</v>
      </c>
      <c r="K37" s="38">
        <v>21937.943808000007</v>
      </c>
      <c r="L37" s="38">
        <v>33467.156250000029</v>
      </c>
      <c r="M37" s="38">
        <v>34495.467237000004</v>
      </c>
      <c r="N37" s="38">
        <v>9990.4751100000012</v>
      </c>
      <c r="O37" s="38">
        <v>19887.440760000001</v>
      </c>
      <c r="P37" s="38">
        <v>21414.789330000003</v>
      </c>
      <c r="Q37" s="38">
        <v>16054.779972000002</v>
      </c>
      <c r="R37" s="38">
        <v>22525.163495999979</v>
      </c>
      <c r="S37" s="38">
        <v>26114.343618000006</v>
      </c>
      <c r="T37" s="38">
        <v>13682.388548400011</v>
      </c>
      <c r="U37" s="38">
        <v>27204.471095999968</v>
      </c>
      <c r="V37" s="38">
        <v>22312.533100000001</v>
      </c>
      <c r="W37" s="38">
        <v>25886.773693440002</v>
      </c>
      <c r="X37" s="38">
        <v>37699.413400000005</v>
      </c>
      <c r="Y37" s="38">
        <v>30826.805900000003</v>
      </c>
      <c r="Z37" s="35"/>
    </row>
    <row r="38" spans="1:26" x14ac:dyDescent="0.2">
      <c r="A38" s="35">
        <v>9002</v>
      </c>
      <c r="B38" s="35">
        <v>6202016</v>
      </c>
      <c r="C38" s="35" t="s">
        <v>57</v>
      </c>
      <c r="D38" s="35"/>
      <c r="E38" s="48">
        <v>7.4700000000000003E-2</v>
      </c>
      <c r="F38" s="37">
        <f>2000*6</f>
        <v>12000</v>
      </c>
      <c r="G38" s="38"/>
      <c r="H38" s="38">
        <v>8611.2934920000007</v>
      </c>
      <c r="I38" s="38">
        <v>18244.429199999988</v>
      </c>
      <c r="J38" s="38">
        <v>15260.537700000001</v>
      </c>
      <c r="K38" s="38">
        <v>17949.226752000006</v>
      </c>
      <c r="L38" s="38">
        <v>27382.218750000022</v>
      </c>
      <c r="M38" s="38">
        <v>28223.564103000001</v>
      </c>
      <c r="N38" s="38">
        <v>8174.0250900000001</v>
      </c>
      <c r="O38" s="38">
        <v>16271.542440000001</v>
      </c>
      <c r="P38" s="38">
        <v>17521.191270000003</v>
      </c>
      <c r="Q38" s="38">
        <v>13135.729068000001</v>
      </c>
      <c r="R38" s="38">
        <v>18429.679223999981</v>
      </c>
      <c r="S38" s="38">
        <v>21366.281142000003</v>
      </c>
      <c r="T38" s="38">
        <v>11194.681539600007</v>
      </c>
      <c r="U38" s="38">
        <v>22258.203623999972</v>
      </c>
      <c r="V38" s="38">
        <v>18255.708900000001</v>
      </c>
      <c r="W38" s="38">
        <v>21180.087567360002</v>
      </c>
      <c r="X38" s="38">
        <v>30844.974600000001</v>
      </c>
      <c r="Y38" s="38">
        <v>25221.932100000002</v>
      </c>
      <c r="Z38" s="35"/>
    </row>
    <row r="39" spans="1:26" x14ac:dyDescent="0.2">
      <c r="A39" s="35">
        <v>9002</v>
      </c>
      <c r="B39" s="35">
        <v>6202017</v>
      </c>
      <c r="C39" s="35" t="s">
        <v>58</v>
      </c>
      <c r="D39" s="35"/>
      <c r="E39" s="49">
        <v>1.2200000000000001E-2</v>
      </c>
      <c r="F39" s="40"/>
      <c r="G39" s="38"/>
      <c r="H39" s="38">
        <v>1406.3959920000002</v>
      </c>
      <c r="I39" s="38">
        <v>2979.6791999999982</v>
      </c>
      <c r="J39" s="38">
        <v>2492.3502000000003</v>
      </c>
      <c r="K39" s="38">
        <v>2931.4667520000007</v>
      </c>
      <c r="L39" s="38">
        <v>4472.0625000000036</v>
      </c>
      <c r="M39" s="38">
        <v>4609.4709780000003</v>
      </c>
      <c r="N39" s="38">
        <v>1334.98134</v>
      </c>
      <c r="O39" s="38">
        <v>2657.4674400000004</v>
      </c>
      <c r="P39" s="38">
        <v>2861.5600200000008</v>
      </c>
      <c r="Q39" s="38">
        <v>2145.326568</v>
      </c>
      <c r="R39" s="38">
        <v>3009.9342239999974</v>
      </c>
      <c r="S39" s="38">
        <v>3489.5398920000007</v>
      </c>
      <c r="T39" s="38">
        <v>1828.3147896000014</v>
      </c>
      <c r="U39" s="38">
        <v>3635.2086239999958</v>
      </c>
      <c r="V39" s="38">
        <v>2981.5214000000001</v>
      </c>
      <c r="W39" s="38">
        <v>3459.1307673600004</v>
      </c>
      <c r="X39" s="38">
        <v>5037.5996000000005</v>
      </c>
      <c r="Y39" s="38">
        <v>4119.2446</v>
      </c>
      <c r="Z39" s="35"/>
    </row>
    <row r="40" spans="1:26" x14ac:dyDescent="0.2">
      <c r="A40" s="35">
        <v>9002</v>
      </c>
      <c r="B40" s="35">
        <v>6202018</v>
      </c>
      <c r="C40" s="35" t="s">
        <v>59</v>
      </c>
      <c r="D40" s="35"/>
      <c r="E40" s="49">
        <v>1.4E-2</v>
      </c>
      <c r="F40" s="40"/>
      <c r="G40" s="38"/>
      <c r="H40" s="38">
        <v>1613.8970400000001</v>
      </c>
      <c r="I40" s="38">
        <v>3419.3039999999978</v>
      </c>
      <c r="J40" s="38">
        <v>2860.0740000000001</v>
      </c>
      <c r="K40" s="38">
        <v>3363.9782400000008</v>
      </c>
      <c r="L40" s="38">
        <v>5131.8750000000045</v>
      </c>
      <c r="M40" s="38">
        <v>5289.5568599999997</v>
      </c>
      <c r="N40" s="38">
        <v>1531.9458</v>
      </c>
      <c r="O40" s="38">
        <v>3049.5528000000004</v>
      </c>
      <c r="P40" s="38">
        <v>3283.7574000000004</v>
      </c>
      <c r="Q40" s="38">
        <v>2461.85016</v>
      </c>
      <c r="R40" s="38">
        <v>3454.0228799999968</v>
      </c>
      <c r="S40" s="38">
        <v>4004.3900400000007</v>
      </c>
      <c r="T40" s="38">
        <v>2098.0661520000017</v>
      </c>
      <c r="U40" s="38">
        <v>4171.5508799999952</v>
      </c>
      <c r="V40" s="38">
        <v>3421.4180000000001</v>
      </c>
      <c r="W40" s="38">
        <v>3969.4943232000001</v>
      </c>
      <c r="X40" s="38">
        <v>5780.8519999999999</v>
      </c>
      <c r="Y40" s="38">
        <v>4727.0020000000004</v>
      </c>
      <c r="Z40" s="35"/>
    </row>
    <row r="41" spans="1:26" x14ac:dyDescent="0.2">
      <c r="A41" s="35">
        <v>9002</v>
      </c>
      <c r="B41" s="35">
        <v>6203001</v>
      </c>
      <c r="C41" s="35" t="s">
        <v>60</v>
      </c>
      <c r="D41" s="35"/>
      <c r="E41" s="48">
        <v>7.0699999999999999E-2</v>
      </c>
      <c r="F41" s="37"/>
      <c r="G41" s="38"/>
      <c r="H41" s="38">
        <v>8150.1800519999997</v>
      </c>
      <c r="I41" s="38">
        <v>17267.485199999988</v>
      </c>
      <c r="J41" s="38">
        <v>14443.3737</v>
      </c>
      <c r="K41" s="38">
        <v>16988.090112000005</v>
      </c>
      <c r="L41" s="38">
        <v>25915.968750000022</v>
      </c>
      <c r="M41" s="38">
        <v>26712.262143</v>
      </c>
      <c r="N41" s="38">
        <v>7736.32629</v>
      </c>
      <c r="O41" s="38">
        <v>15400.24164</v>
      </c>
      <c r="P41" s="38">
        <v>16582.974870000002</v>
      </c>
      <c r="Q41" s="38">
        <v>12432.343308</v>
      </c>
      <c r="R41" s="38">
        <v>17442.815543999983</v>
      </c>
      <c r="S41" s="38">
        <v>20222.169702000003</v>
      </c>
      <c r="T41" s="38">
        <v>10595.234067600008</v>
      </c>
      <c r="U41" s="38">
        <v>21066.331943999972</v>
      </c>
      <c r="V41" s="38">
        <v>17278.160899999999</v>
      </c>
      <c r="W41" s="38">
        <v>20045.946332159998</v>
      </c>
      <c r="X41" s="38">
        <v>29193.302599999999</v>
      </c>
      <c r="Y41" s="38">
        <v>23871.360099999998</v>
      </c>
      <c r="Z41" s="35"/>
    </row>
    <row r="42" spans="1:26" x14ac:dyDescent="0.2">
      <c r="A42" s="35">
        <v>9002</v>
      </c>
      <c r="B42" s="35">
        <v>6203002</v>
      </c>
      <c r="C42" s="35" t="s">
        <v>61</v>
      </c>
      <c r="D42" s="35"/>
      <c r="E42" s="49">
        <v>8.9999999999999998E-4</v>
      </c>
      <c r="F42" s="40"/>
      <c r="G42" s="38"/>
      <c r="H42" s="38">
        <v>103.750524</v>
      </c>
      <c r="I42" s="38">
        <v>219.81239999999983</v>
      </c>
      <c r="J42" s="38">
        <v>183.86189999999999</v>
      </c>
      <c r="K42" s="38">
        <v>216.25574400000005</v>
      </c>
      <c r="L42" s="38">
        <v>329.90625000000023</v>
      </c>
      <c r="M42" s="38">
        <v>340.04294099999998</v>
      </c>
      <c r="N42" s="38">
        <v>98.482230000000001</v>
      </c>
      <c r="O42" s="38">
        <v>196.04268000000002</v>
      </c>
      <c r="P42" s="38">
        <v>211.09869000000003</v>
      </c>
      <c r="Q42" s="38">
        <v>158.261796</v>
      </c>
      <c r="R42" s="38">
        <v>222.04432799999978</v>
      </c>
      <c r="S42" s="38">
        <v>257.42507400000005</v>
      </c>
      <c r="T42" s="38">
        <v>134.87568120000009</v>
      </c>
      <c r="U42" s="38">
        <v>268.17112799999967</v>
      </c>
      <c r="V42" s="38">
        <v>219.94829999999999</v>
      </c>
      <c r="W42" s="38">
        <v>255.18177792</v>
      </c>
      <c r="X42" s="38">
        <v>371.62619999999998</v>
      </c>
      <c r="Y42" s="38">
        <v>303.87869999999998</v>
      </c>
      <c r="Z42" s="35"/>
    </row>
    <row r="43" spans="1:26" x14ac:dyDescent="0.2">
      <c r="A43" s="35">
        <v>9002</v>
      </c>
      <c r="B43" s="35">
        <v>6203004</v>
      </c>
      <c r="C43" s="35" t="s">
        <v>62</v>
      </c>
      <c r="D43" s="35"/>
      <c r="E43" s="48">
        <v>5.6500000000000002E-2</v>
      </c>
      <c r="F43" s="37"/>
      <c r="G43" s="38"/>
      <c r="H43" s="38">
        <v>6513.2273400000004</v>
      </c>
      <c r="I43" s="38">
        <v>13799.33399999999</v>
      </c>
      <c r="J43" s="38">
        <v>11542.441500000001</v>
      </c>
      <c r="K43" s="38">
        <v>13576.055040000005</v>
      </c>
      <c r="L43" s="38">
        <v>20710.781250000018</v>
      </c>
      <c r="M43" s="38">
        <v>21347.140185</v>
      </c>
      <c r="N43" s="38">
        <v>6182.4955499999996</v>
      </c>
      <c r="O43" s="38">
        <v>12307.123800000001</v>
      </c>
      <c r="P43" s="38">
        <v>13252.306650000002</v>
      </c>
      <c r="Q43" s="38">
        <v>9935.3238600000004</v>
      </c>
      <c r="R43" s="38">
        <v>13939.449479999987</v>
      </c>
      <c r="S43" s="38">
        <v>16160.574090000004</v>
      </c>
      <c r="T43" s="38">
        <v>8467.1955420000068</v>
      </c>
      <c r="U43" s="38">
        <v>16835.187479999979</v>
      </c>
      <c r="V43" s="38">
        <v>13807.8655</v>
      </c>
      <c r="W43" s="38">
        <v>16019.744947200001</v>
      </c>
      <c r="X43" s="38">
        <v>23329.867000000002</v>
      </c>
      <c r="Y43" s="38">
        <v>19076.8295</v>
      </c>
      <c r="Z43" s="35"/>
    </row>
    <row r="44" spans="1:26" x14ac:dyDescent="0.2">
      <c r="A44" s="35">
        <v>9002</v>
      </c>
      <c r="B44" s="35">
        <v>6203005</v>
      </c>
      <c r="C44" s="35" t="s">
        <v>63</v>
      </c>
      <c r="D44" s="35"/>
      <c r="E44" s="49">
        <v>5.7000000000000002E-3</v>
      </c>
      <c r="F44" s="40"/>
      <c r="G44" s="38"/>
      <c r="H44" s="38">
        <v>657.08665200000007</v>
      </c>
      <c r="I44" s="38">
        <v>1392.145199999999</v>
      </c>
      <c r="J44" s="38">
        <v>1164.4587000000001</v>
      </c>
      <c r="K44" s="38">
        <v>1369.6197120000004</v>
      </c>
      <c r="L44" s="38">
        <v>2089.4062500000018</v>
      </c>
      <c r="M44" s="38">
        <v>2153.6052930000001</v>
      </c>
      <c r="N44" s="38">
        <v>623.72078999999997</v>
      </c>
      <c r="O44" s="38">
        <v>1241.60364</v>
      </c>
      <c r="P44" s="38">
        <v>1336.9583700000003</v>
      </c>
      <c r="Q44" s="38">
        <v>1002.3247080000001</v>
      </c>
      <c r="R44" s="38">
        <v>1406.2807439999985</v>
      </c>
      <c r="S44" s="38">
        <v>1630.3588020000004</v>
      </c>
      <c r="T44" s="38">
        <v>854.21264760000065</v>
      </c>
      <c r="U44" s="38">
        <v>1698.417143999998</v>
      </c>
      <c r="V44" s="38">
        <v>1393.0059000000001</v>
      </c>
      <c r="W44" s="38">
        <v>1616.15126016</v>
      </c>
      <c r="X44" s="38">
        <v>2353.6325999999999</v>
      </c>
      <c r="Y44" s="38">
        <v>1924.5651</v>
      </c>
      <c r="Z44" s="35"/>
    </row>
    <row r="45" spans="1:26" x14ac:dyDescent="0.2">
      <c r="A45" s="35"/>
      <c r="B45" s="35"/>
      <c r="C45" s="41" t="s">
        <v>64</v>
      </c>
      <c r="D45" s="41"/>
      <c r="E45" s="35"/>
      <c r="F45" s="40"/>
      <c r="G45" s="38"/>
      <c r="H45" s="44">
        <f>SUM(H27:H44)</f>
        <v>115278.36</v>
      </c>
      <c r="I45" s="44">
        <f t="shared" ref="I45:Y45" si="1">SUM(I27:I44)</f>
        <v>244235.99999999985</v>
      </c>
      <c r="J45" s="44">
        <f t="shared" si="1"/>
        <v>204290.99999999997</v>
      </c>
      <c r="K45" s="44">
        <f t="shared" si="1"/>
        <v>240284.16000000009</v>
      </c>
      <c r="L45" s="44">
        <f t="shared" si="1"/>
        <v>366562.50000000023</v>
      </c>
      <c r="M45" s="44">
        <f t="shared" si="1"/>
        <v>377825.49000000005</v>
      </c>
      <c r="N45" s="44">
        <f t="shared" si="1"/>
        <v>109424.7</v>
      </c>
      <c r="O45" s="44">
        <f t="shared" si="1"/>
        <v>217825.19999999998</v>
      </c>
      <c r="P45" s="44">
        <f t="shared" si="1"/>
        <v>234554.10000000006</v>
      </c>
      <c r="Q45" s="44">
        <f t="shared" si="1"/>
        <v>175846.44</v>
      </c>
      <c r="R45" s="44">
        <f t="shared" si="1"/>
        <v>246715.91999999975</v>
      </c>
      <c r="S45" s="44">
        <f t="shared" si="1"/>
        <v>286027.86000000004</v>
      </c>
      <c r="T45" s="44">
        <f t="shared" si="1"/>
        <v>149861.8680000001</v>
      </c>
      <c r="U45" s="44">
        <f t="shared" si="1"/>
        <v>297967.91999999963</v>
      </c>
      <c r="V45" s="44">
        <f t="shared" si="1"/>
        <v>244387</v>
      </c>
      <c r="W45" s="44">
        <f t="shared" si="1"/>
        <v>283535.30880000006</v>
      </c>
      <c r="X45" s="44">
        <f t="shared" si="1"/>
        <v>412918.00000000006</v>
      </c>
      <c r="Y45" s="44">
        <f t="shared" si="1"/>
        <v>337643</v>
      </c>
      <c r="Z45" s="35"/>
    </row>
    <row r="46" spans="1:26" x14ac:dyDescent="0.2">
      <c r="G46" s="46"/>
      <c r="H46" s="46"/>
      <c r="I46" s="46"/>
      <c r="J46" s="46"/>
      <c r="K46" s="46"/>
      <c r="L46" s="46"/>
      <c r="M46" s="46"/>
      <c r="N46" s="46"/>
      <c r="O46" s="46"/>
      <c r="P46" s="46"/>
      <c r="Q46" s="46"/>
      <c r="R46" s="46"/>
      <c r="S46" s="46"/>
      <c r="T46" s="46"/>
      <c r="U46" s="46"/>
      <c r="V46" s="46"/>
      <c r="W46" s="46"/>
      <c r="X46" s="46"/>
      <c r="Y46" s="46"/>
    </row>
    <row r="47" spans="1:26" x14ac:dyDescent="0.2">
      <c r="G47" s="46"/>
      <c r="H47" s="46"/>
      <c r="I47" s="46"/>
      <c r="J47" s="46"/>
      <c r="K47" s="46"/>
      <c r="L47" s="46"/>
      <c r="M47" s="46"/>
      <c r="N47" s="46"/>
      <c r="O47" s="46"/>
      <c r="P47" s="46"/>
      <c r="Q47" s="46"/>
      <c r="R47" s="46"/>
      <c r="S47" s="46"/>
      <c r="T47" s="46"/>
      <c r="U47" s="46"/>
      <c r="V47" s="46"/>
      <c r="W47" s="46"/>
      <c r="X47" s="46"/>
      <c r="Y47" s="46"/>
    </row>
    <row r="48" spans="1:26" x14ac:dyDescent="0.2">
      <c r="G48" s="46"/>
      <c r="H48" s="46"/>
      <c r="I48" s="46"/>
      <c r="J48" s="46"/>
      <c r="K48" s="46"/>
      <c r="L48" s="46"/>
      <c r="M48" s="46"/>
      <c r="N48" s="46"/>
      <c r="O48" s="46"/>
      <c r="P48" s="46"/>
      <c r="Q48" s="46"/>
      <c r="R48" s="46"/>
      <c r="S48" s="46"/>
      <c r="T48" s="46"/>
      <c r="U48" s="46"/>
      <c r="V48" s="46"/>
      <c r="W48" s="46"/>
      <c r="X48" s="46"/>
      <c r="Y48" s="46"/>
    </row>
    <row r="49" spans="1:26" ht="15" x14ac:dyDescent="0.2">
      <c r="A49" s="35"/>
      <c r="B49" s="35"/>
      <c r="C49" s="50" t="s">
        <v>65</v>
      </c>
      <c r="D49" s="50"/>
      <c r="E49" s="35"/>
      <c r="F49" s="40"/>
      <c r="G49" s="38"/>
      <c r="H49" s="38"/>
      <c r="I49" s="38"/>
      <c r="J49" s="38"/>
      <c r="K49" s="38"/>
      <c r="L49" s="38"/>
      <c r="M49" s="38"/>
      <c r="N49" s="38"/>
      <c r="O49" s="38"/>
      <c r="P49" s="38"/>
      <c r="Q49" s="38"/>
      <c r="R49" s="38"/>
      <c r="S49" s="38"/>
      <c r="T49" s="38"/>
      <c r="U49" s="38"/>
      <c r="V49" s="38"/>
      <c r="W49" s="38"/>
      <c r="X49" s="38"/>
      <c r="Y49" s="38"/>
    </row>
    <row r="50" spans="1:26" x14ac:dyDescent="0.2">
      <c r="A50" s="35">
        <v>9003</v>
      </c>
      <c r="B50" s="51">
        <v>6205002</v>
      </c>
      <c r="C50" s="52" t="s">
        <v>66</v>
      </c>
      <c r="D50" s="52"/>
      <c r="E50" s="48">
        <v>6.4787044505986824E-2</v>
      </c>
      <c r="F50" s="37">
        <f>100*20</f>
        <v>2000</v>
      </c>
      <c r="G50" s="38">
        <v>5561.0607522158853</v>
      </c>
      <c r="H50" s="38">
        <v>5564.2353173966785</v>
      </c>
      <c r="I50" s="38">
        <v>6260.2425365244944</v>
      </c>
      <c r="J50" s="38">
        <v>6334.0176897710026</v>
      </c>
      <c r="K50" s="38">
        <v>10569.552801840209</v>
      </c>
      <c r="L50" s="38">
        <v>5712.9215845379185</v>
      </c>
      <c r="M50" s="38">
        <v>5973.171142318467</v>
      </c>
      <c r="N50" s="38">
        <v>8042.5341308841935</v>
      </c>
      <c r="O50" s="38">
        <v>6176.319990553221</v>
      </c>
      <c r="P50" s="38">
        <v>6593.8958157303268</v>
      </c>
      <c r="Q50" s="38">
        <v>7422.457327917391</v>
      </c>
      <c r="R50" s="38">
        <v>7058.6780730162764</v>
      </c>
      <c r="S50" s="38">
        <v>6951.3259402698523</v>
      </c>
      <c r="T50" s="38">
        <v>7122.2212062677499</v>
      </c>
      <c r="U50" s="38">
        <v>7512.2910438293993</v>
      </c>
      <c r="V50" s="38">
        <v>7917.7542831656619</v>
      </c>
      <c r="W50" s="38">
        <v>13529.027586355465</v>
      </c>
      <c r="X50" s="38">
        <v>7698.968433868944</v>
      </c>
      <c r="Y50" s="38"/>
      <c r="Z50" s="35"/>
    </row>
    <row r="51" spans="1:26" x14ac:dyDescent="0.2">
      <c r="A51" s="35">
        <v>9003</v>
      </c>
      <c r="B51" s="51">
        <v>6205003</v>
      </c>
      <c r="C51" s="52" t="s">
        <v>67</v>
      </c>
      <c r="D51" s="52"/>
      <c r="E51" s="49">
        <v>3.2585011054488938E-2</v>
      </c>
      <c r="F51" s="40">
        <f>100*20</f>
        <v>2000</v>
      </c>
      <c r="G51" s="38">
        <v>2796.9670088731127</v>
      </c>
      <c r="H51" s="38">
        <v>2798.5636744147823</v>
      </c>
      <c r="I51" s="38">
        <v>3148.6244481731569</v>
      </c>
      <c r="J51" s="38">
        <v>3185.7300794365483</v>
      </c>
      <c r="K51" s="38">
        <v>5316.016458462489</v>
      </c>
      <c r="L51" s="38">
        <v>2873.3462747848343</v>
      </c>
      <c r="M51" s="38">
        <v>3004.2402641907165</v>
      </c>
      <c r="N51" s="38">
        <v>4045.0381022821484</v>
      </c>
      <c r="O51" s="38">
        <v>3106.415128253615</v>
      </c>
      <c r="P51" s="38">
        <v>3316.437255103775</v>
      </c>
      <c r="Q51" s="38">
        <v>3733.1669614796333</v>
      </c>
      <c r="R51" s="38">
        <v>3550.2021244086786</v>
      </c>
      <c r="S51" s="38">
        <v>3496.2087610913886</v>
      </c>
      <c r="T51" s="38">
        <v>3582.1615032509226</v>
      </c>
      <c r="U51" s="38">
        <v>3778.349337807791</v>
      </c>
      <c r="V51" s="38">
        <v>3982.2793709912021</v>
      </c>
      <c r="W51" s="38">
        <v>6804.5010668319846</v>
      </c>
      <c r="X51" s="38">
        <v>3872.239788660193</v>
      </c>
      <c r="Y51" s="38"/>
      <c r="Z51" s="35"/>
    </row>
    <row r="52" spans="1:26" x14ac:dyDescent="0.2">
      <c r="A52" s="35">
        <v>9003</v>
      </c>
      <c r="B52" s="51">
        <v>6205008</v>
      </c>
      <c r="C52" s="52" t="s">
        <v>68</v>
      </c>
      <c r="D52" s="52"/>
      <c r="E52" s="49">
        <v>1.9914835355534864E-2</v>
      </c>
      <c r="F52" s="40">
        <v>400</v>
      </c>
      <c r="G52" s="38">
        <v>1709.4098075776906</v>
      </c>
      <c r="H52" s="38">
        <v>1710.3856345101119</v>
      </c>
      <c r="I52" s="38">
        <v>1924.3307107346229</v>
      </c>
      <c r="J52" s="38">
        <v>1947.0083933089188</v>
      </c>
      <c r="K52" s="38">
        <v>3248.9659844080243</v>
      </c>
      <c r="L52" s="38">
        <v>1756.0901816510643</v>
      </c>
      <c r="M52" s="38">
        <v>1836.0880752742478</v>
      </c>
      <c r="N52" s="38">
        <v>2472.1878313653874</v>
      </c>
      <c r="O52" s="38">
        <v>1898.5338296084774</v>
      </c>
      <c r="P52" s="38">
        <v>2026.8921128156273</v>
      </c>
      <c r="Q52" s="38">
        <v>2281.582942177562</v>
      </c>
      <c r="R52" s="38">
        <v>2169.7611416562345</v>
      </c>
      <c r="S52" s="38">
        <v>2136.762259472112</v>
      </c>
      <c r="T52" s="38">
        <v>2189.2936121729435</v>
      </c>
      <c r="U52" s="38">
        <v>2309.1968528815491</v>
      </c>
      <c r="V52" s="38">
        <v>2433.8318584706267</v>
      </c>
      <c r="W52" s="38">
        <v>4158.6764600422712</v>
      </c>
      <c r="X52" s="38">
        <v>2366.5794594749855</v>
      </c>
      <c r="Y52" s="38"/>
      <c r="Z52" s="35"/>
    </row>
    <row r="53" spans="1:26" x14ac:dyDescent="0.2">
      <c r="A53" s="35">
        <v>9003</v>
      </c>
      <c r="B53" s="51">
        <v>6205011</v>
      </c>
      <c r="C53" s="52" t="s">
        <v>69</v>
      </c>
      <c r="D53" s="52"/>
      <c r="E53" s="48">
        <v>5.4733882427471625E-2</v>
      </c>
      <c r="F53" s="37">
        <f>100*20</f>
        <v>2000</v>
      </c>
      <c r="G53" s="38">
        <v>4698.137532044454</v>
      </c>
      <c r="H53" s="38">
        <v>4700.8194922834009</v>
      </c>
      <c r="I53" s="38">
        <v>5288.8255912017285</v>
      </c>
      <c r="J53" s="38">
        <v>5351.1528758410186</v>
      </c>
      <c r="K53" s="38">
        <v>8929.449780865003</v>
      </c>
      <c r="L53" s="38">
        <v>4826.433752454448</v>
      </c>
      <c r="M53" s="38">
        <v>5046.2997581656018</v>
      </c>
      <c r="N53" s="38">
        <v>6794.5546967814735</v>
      </c>
      <c r="O53" s="38">
        <v>5217.925509260479</v>
      </c>
      <c r="P53" s="38">
        <v>5570.7050857032073</v>
      </c>
      <c r="Q53" s="38">
        <v>6270.6967080681397</v>
      </c>
      <c r="R53" s="38">
        <v>5963.3659582378887</v>
      </c>
      <c r="S53" s="38">
        <v>5872.6719150555646</v>
      </c>
      <c r="T53" s="38">
        <v>6017.0489501227548</v>
      </c>
      <c r="U53" s="38">
        <v>6346.5907094420782</v>
      </c>
      <c r="V53" s="38">
        <v>6689.1372392261619</v>
      </c>
      <c r="W53" s="38">
        <v>11429.695719507203</v>
      </c>
      <c r="X53" s="38">
        <v>6504.300918268591</v>
      </c>
      <c r="Y53" s="38"/>
      <c r="Z53" s="35"/>
    </row>
    <row r="54" spans="1:26" x14ac:dyDescent="0.2">
      <c r="A54" s="35">
        <v>9003</v>
      </c>
      <c r="B54" s="51">
        <v>6205036</v>
      </c>
      <c r="C54" s="52" t="s">
        <v>70</v>
      </c>
      <c r="D54" s="52"/>
      <c r="E54" s="49">
        <v>3.3159477458975517E-2</v>
      </c>
      <c r="F54" s="40">
        <f>200*20</f>
        <v>4000</v>
      </c>
      <c r="G54" s="38">
        <v>2846.2769071686225</v>
      </c>
      <c r="H54" s="38">
        <v>2847.9017215641124</v>
      </c>
      <c r="I54" s="38">
        <v>3204.1339879058864</v>
      </c>
      <c r="J54" s="38">
        <v>3241.8937830896898</v>
      </c>
      <c r="K54" s="38">
        <v>5409.7366310896432</v>
      </c>
      <c r="L54" s="38">
        <v>2924.002722332461</v>
      </c>
      <c r="M54" s="38">
        <v>3057.2043432851656</v>
      </c>
      <c r="N54" s="38">
        <v>4116.3512128023031</v>
      </c>
      <c r="O54" s="38">
        <v>3161.1805271846283</v>
      </c>
      <c r="P54" s="38">
        <v>3374.9052968196102</v>
      </c>
      <c r="Q54" s="38">
        <v>3798.9818540424471</v>
      </c>
      <c r="R54" s="38">
        <v>3612.7913881103004</v>
      </c>
      <c r="S54" s="38">
        <v>3557.8461339607761</v>
      </c>
      <c r="T54" s="38">
        <v>3645.3142036020649</v>
      </c>
      <c r="U54" s="38">
        <v>3844.960785487066</v>
      </c>
      <c r="V54" s="38">
        <v>4052.4860592163159</v>
      </c>
      <c r="W54" s="38">
        <v>6924.4628877947416</v>
      </c>
      <c r="X54" s="38">
        <v>3940.5065038373555</v>
      </c>
      <c r="Y54" s="38"/>
      <c r="Z54" s="35"/>
    </row>
    <row r="55" spans="1:26" x14ac:dyDescent="0.2">
      <c r="A55" s="35">
        <v>9003</v>
      </c>
      <c r="B55" s="51">
        <v>6205035</v>
      </c>
      <c r="C55" s="52" t="s">
        <v>71</v>
      </c>
      <c r="D55" s="52"/>
      <c r="E55" s="49">
        <v>1.6148888926122821E-2</v>
      </c>
      <c r="F55" s="40">
        <f>150*20</f>
        <v>3000</v>
      </c>
      <c r="G55" s="38">
        <v>1386.1560298626785</v>
      </c>
      <c r="H55" s="38">
        <v>1386.9473254200584</v>
      </c>
      <c r="I55" s="38">
        <v>1560.4348391533958</v>
      </c>
      <c r="J55" s="38">
        <v>1578.8241138049884</v>
      </c>
      <c r="K55" s="38">
        <v>2634.5781860744555</v>
      </c>
      <c r="L55" s="38">
        <v>1424.0090255055104</v>
      </c>
      <c r="M55" s="38">
        <v>1488.8791123217457</v>
      </c>
      <c r="N55" s="38">
        <v>2004.6907735110349</v>
      </c>
      <c r="O55" s="38">
        <v>1539.5162143940538</v>
      </c>
      <c r="P55" s="38">
        <v>1643.6016171229285</v>
      </c>
      <c r="Q55" s="38">
        <v>1850.1297575991127</v>
      </c>
      <c r="R55" s="38">
        <v>1759.4537462789335</v>
      </c>
      <c r="S55" s="38">
        <v>1732.6950373283471</v>
      </c>
      <c r="T55" s="38">
        <v>1775.2925765376754</v>
      </c>
      <c r="U55" s="38">
        <v>1872.5218069840764</v>
      </c>
      <c r="V55" s="38">
        <v>1973.5880134393221</v>
      </c>
      <c r="W55" s="38">
        <v>3372.2600781753026</v>
      </c>
      <c r="X55" s="38">
        <v>1919.0532155358055</v>
      </c>
      <c r="Y55" s="38"/>
      <c r="Z55" s="35"/>
    </row>
    <row r="56" spans="1:26" x14ac:dyDescent="0.2">
      <c r="A56" s="35">
        <v>9003</v>
      </c>
      <c r="B56" s="51">
        <v>6205024</v>
      </c>
      <c r="C56" s="52" t="s">
        <v>72</v>
      </c>
      <c r="D56" s="52"/>
      <c r="E56" s="48">
        <v>0.15558465121511614</v>
      </c>
      <c r="F56" s="37">
        <f>20*300</f>
        <v>6000</v>
      </c>
      <c r="G56" s="38">
        <v>13354.764121700709</v>
      </c>
      <c r="H56" s="38">
        <v>13362.38776961025</v>
      </c>
      <c r="I56" s="38">
        <v>15033.833677614242</v>
      </c>
      <c r="J56" s="38">
        <v>15211.003072725929</v>
      </c>
      <c r="K56" s="38">
        <v>25382.546753187693</v>
      </c>
      <c r="L56" s="38">
        <v>13719.454544148941</v>
      </c>
      <c r="M56" s="38">
        <v>14344.438088080062</v>
      </c>
      <c r="N56" s="38">
        <v>19313.967432542089</v>
      </c>
      <c r="O56" s="38">
        <v>14832.295543816232</v>
      </c>
      <c r="P56" s="38">
        <v>15835.094631372091</v>
      </c>
      <c r="Q56" s="38">
        <v>17824.866735762207</v>
      </c>
      <c r="R56" s="38">
        <v>16951.258919189335</v>
      </c>
      <c r="S56" s="38">
        <v>16693.455152125876</v>
      </c>
      <c r="T56" s="38">
        <v>17103.856345101125</v>
      </c>
      <c r="U56" s="38">
        <v>18040.600413137101</v>
      </c>
      <c r="V56" s="38">
        <v>19014.311394301774</v>
      </c>
      <c r="W56" s="38">
        <v>32489.659844080241</v>
      </c>
      <c r="X56" s="38">
        <v>18488.902027148328</v>
      </c>
      <c r="Y56" s="38"/>
      <c r="Z56" s="35"/>
    </row>
    <row r="57" spans="1:26" x14ac:dyDescent="0.2">
      <c r="A57" s="35">
        <v>9003</v>
      </c>
      <c r="B57" s="51">
        <v>6205025</v>
      </c>
      <c r="C57" s="52" t="s">
        <v>73</v>
      </c>
      <c r="D57" s="52"/>
      <c r="E57" s="48">
        <v>5.1350913601050638E-2</v>
      </c>
      <c r="F57" s="37">
        <f>20*150</f>
        <v>3000</v>
      </c>
      <c r="G57" s="38">
        <v>4407.7570198597823</v>
      </c>
      <c r="H57" s="38">
        <v>4410.2732146262342</v>
      </c>
      <c r="I57" s="38">
        <v>4961.936079442321</v>
      </c>
      <c r="J57" s="38">
        <v>5020.4110654391834</v>
      </c>
      <c r="K57" s="38">
        <v>8377.542097616204</v>
      </c>
      <c r="L57" s="38">
        <v>4528.1235613406452</v>
      </c>
      <c r="M57" s="38">
        <v>4734.4001812760653</v>
      </c>
      <c r="N57" s="38">
        <v>6374.5997126072252</v>
      </c>
      <c r="O57" s="38">
        <v>4895.4181600000647</v>
      </c>
      <c r="P57" s="38">
        <v>5226.3932844877318</v>
      </c>
      <c r="Q57" s="38">
        <v>5883.1201185315667</v>
      </c>
      <c r="R57" s="38">
        <v>5594.7847386616695</v>
      </c>
      <c r="S57" s="38">
        <v>5509.6962748247252</v>
      </c>
      <c r="T57" s="38">
        <v>5645.1497147215814</v>
      </c>
      <c r="U57" s="38">
        <v>5954.3232953307888</v>
      </c>
      <c r="V57" s="38">
        <v>6275.6978530116003</v>
      </c>
      <c r="W57" s="38">
        <v>10723.253884948741</v>
      </c>
      <c r="X57" s="38">
        <v>6102.285817780853</v>
      </c>
      <c r="Y57" s="38"/>
      <c r="Z57" s="35"/>
    </row>
    <row r="58" spans="1:26" x14ac:dyDescent="0.2">
      <c r="A58" s="35">
        <v>9003</v>
      </c>
      <c r="B58" s="51">
        <v>6205037</v>
      </c>
      <c r="C58" s="52" t="s">
        <v>74</v>
      </c>
      <c r="D58" s="52"/>
      <c r="E58" s="49">
        <v>2.2755252577718522E-2</v>
      </c>
      <c r="F58" s="40">
        <f>50*20</f>
        <v>1000</v>
      </c>
      <c r="G58" s="38">
        <v>1953.2198602610472</v>
      </c>
      <c r="H58" s="38">
        <v>1954.3348676373553</v>
      </c>
      <c r="I58" s="38">
        <v>2198.7945460797855</v>
      </c>
      <c r="J58" s="38">
        <v>2224.7067058161201</v>
      </c>
      <c r="K58" s="38">
        <v>3712.360171286733</v>
      </c>
      <c r="L58" s="38">
        <v>2006.5581723032194</v>
      </c>
      <c r="M58" s="38">
        <v>2097.9660219079146</v>
      </c>
      <c r="N58" s="38">
        <v>2824.7915444928221</v>
      </c>
      <c r="O58" s="38">
        <v>2169.3183021007121</v>
      </c>
      <c r="P58" s="38">
        <v>2315.9840968550357</v>
      </c>
      <c r="Q58" s="38">
        <v>2607.0010220714771</v>
      </c>
      <c r="R58" s="38">
        <v>2479.2302788475886</v>
      </c>
      <c r="S58" s="38">
        <v>2441.5248253263076</v>
      </c>
      <c r="T58" s="38">
        <v>2501.5486305758154</v>
      </c>
      <c r="U58" s="38">
        <v>2638.5534552957442</v>
      </c>
      <c r="V58" s="38">
        <v>2780.964928028136</v>
      </c>
      <c r="W58" s="38">
        <v>4751.8210192470178</v>
      </c>
      <c r="X58" s="38">
        <v>2704.1204400731808</v>
      </c>
      <c r="Y58" s="38"/>
      <c r="Z58" s="35"/>
    </row>
    <row r="59" spans="1:26" x14ac:dyDescent="0.2">
      <c r="A59" s="35">
        <v>9003</v>
      </c>
      <c r="B59" s="51">
        <v>6205047</v>
      </c>
      <c r="C59" s="52" t="s">
        <v>75</v>
      </c>
      <c r="D59" s="52"/>
      <c r="E59" s="49">
        <v>5.7127492446165714E-3</v>
      </c>
      <c r="F59" s="40">
        <f>20*20</f>
        <v>400</v>
      </c>
      <c r="G59" s="38">
        <v>490.359544160908</v>
      </c>
      <c r="H59" s="38">
        <v>490.63946887389426</v>
      </c>
      <c r="I59" s="38">
        <v>552.01153400881003</v>
      </c>
      <c r="J59" s="38">
        <v>558.51683077291091</v>
      </c>
      <c r="K59" s="38">
        <v>931.99505001448131</v>
      </c>
      <c r="L59" s="38">
        <v>503.75022839028924</v>
      </c>
      <c r="M59" s="38">
        <v>526.69834210591398</v>
      </c>
      <c r="N59" s="38">
        <v>709.16926572821205</v>
      </c>
      <c r="O59" s="38">
        <v>544.61146714730364</v>
      </c>
      <c r="P59" s="38">
        <v>581.43219261858542</v>
      </c>
      <c r="Q59" s="38">
        <v>654.49254270798656</v>
      </c>
      <c r="R59" s="38">
        <v>622.4154556994647</v>
      </c>
      <c r="S59" s="38">
        <v>612.94943020113465</v>
      </c>
      <c r="T59" s="38">
        <v>628.01852015858481</v>
      </c>
      <c r="U59" s="38">
        <v>662.41384081057254</v>
      </c>
      <c r="V59" s="38">
        <v>698.16651068308045</v>
      </c>
      <c r="W59" s="38">
        <v>1192.9536640185358</v>
      </c>
      <c r="X59" s="38">
        <v>678.87455648401021</v>
      </c>
      <c r="Y59" s="38"/>
      <c r="Z59" s="35"/>
    </row>
    <row r="60" spans="1:26" x14ac:dyDescent="0.2">
      <c r="A60" s="35">
        <v>9003</v>
      </c>
      <c r="B60" s="51">
        <v>6205048</v>
      </c>
      <c r="C60" s="52" t="s">
        <v>76</v>
      </c>
      <c r="D60" s="52"/>
      <c r="E60" s="49">
        <v>2.2148871372982687E-2</v>
      </c>
      <c r="F60" s="40">
        <f>50*20</f>
        <v>1000</v>
      </c>
      <c r="G60" s="38">
        <v>1901.170523171342</v>
      </c>
      <c r="H60" s="38">
        <v>1902.2558178686181</v>
      </c>
      <c r="I60" s="38">
        <v>2140.2011430285711</v>
      </c>
      <c r="J60" s="38">
        <v>2165.4227964044708</v>
      </c>
      <c r="K60" s="38">
        <v>3613.4333224025145</v>
      </c>
      <c r="L60" s="38">
        <v>1953.0874776696132</v>
      </c>
      <c r="M60" s="38">
        <v>2042.0594939748848</v>
      </c>
      <c r="N60" s="38">
        <v>2749.516594499325</v>
      </c>
      <c r="O60" s="38">
        <v>2111.5103810068645</v>
      </c>
      <c r="P60" s="38">
        <v>2254.2678305994318</v>
      </c>
      <c r="Q60" s="38">
        <v>2537.5297465885069</v>
      </c>
      <c r="R60" s="38">
        <v>2413.1638338292096</v>
      </c>
      <c r="S60" s="38">
        <v>2376.4631539641759</v>
      </c>
      <c r="T60" s="38">
        <v>2434.8874468718318</v>
      </c>
      <c r="U60" s="38">
        <v>2568.2413716342871</v>
      </c>
      <c r="V60" s="38">
        <v>2706.8578682349603</v>
      </c>
      <c r="W60" s="38">
        <v>4625.1946526752181</v>
      </c>
      <c r="X60" s="38">
        <v>2632.0611296083976</v>
      </c>
      <c r="Y60" s="38"/>
      <c r="Z60" s="35"/>
    </row>
    <row r="61" spans="1:26" x14ac:dyDescent="0.2">
      <c r="A61" s="35"/>
      <c r="B61" s="51"/>
      <c r="C61" s="52"/>
      <c r="D61" s="52"/>
      <c r="E61" s="49"/>
      <c r="F61" s="40"/>
      <c r="G61" s="38"/>
      <c r="H61" s="38"/>
      <c r="I61" s="38"/>
      <c r="J61" s="38"/>
      <c r="K61" s="38"/>
      <c r="L61" s="38"/>
      <c r="M61" s="38"/>
      <c r="N61" s="38"/>
      <c r="O61" s="38"/>
      <c r="P61" s="38"/>
      <c r="Q61" s="38"/>
      <c r="R61" s="38"/>
      <c r="S61" s="38"/>
      <c r="T61" s="38"/>
      <c r="U61" s="38"/>
      <c r="V61" s="38"/>
      <c r="W61" s="38"/>
      <c r="X61" s="38"/>
      <c r="Y61" s="38"/>
      <c r="Z61" s="35"/>
    </row>
    <row r="62" spans="1:26" x14ac:dyDescent="0.2">
      <c r="A62" s="35">
        <v>9009</v>
      </c>
      <c r="B62" s="51">
        <v>6205004</v>
      </c>
      <c r="C62" s="52" t="s">
        <v>77</v>
      </c>
      <c r="D62" s="52"/>
      <c r="E62" s="35"/>
      <c r="F62" s="40"/>
      <c r="G62" s="35"/>
      <c r="H62" s="40">
        <v>9000</v>
      </c>
      <c r="I62" s="40">
        <v>8000</v>
      </c>
      <c r="J62" s="40">
        <v>0</v>
      </c>
      <c r="K62" s="38"/>
      <c r="L62" s="38"/>
      <c r="M62" s="38"/>
      <c r="N62" s="38"/>
      <c r="O62" s="38"/>
      <c r="P62" s="38"/>
      <c r="Q62" s="38"/>
      <c r="R62" s="38"/>
      <c r="S62" s="38"/>
      <c r="T62" s="38"/>
      <c r="U62" s="38"/>
      <c r="V62" s="38"/>
      <c r="W62" s="38"/>
      <c r="X62" s="38"/>
      <c r="Y62" s="38"/>
      <c r="Z62" s="35"/>
    </row>
    <row r="63" spans="1:26" x14ac:dyDescent="0.2">
      <c r="A63" s="35">
        <v>9009</v>
      </c>
      <c r="B63" s="51">
        <v>6205006</v>
      </c>
      <c r="C63" s="52" t="s">
        <v>78</v>
      </c>
      <c r="D63" s="52"/>
      <c r="E63" s="35"/>
      <c r="F63" s="40"/>
      <c r="G63" s="35"/>
      <c r="H63" s="40">
        <v>0</v>
      </c>
      <c r="I63" s="40">
        <v>0</v>
      </c>
      <c r="J63" s="40">
        <v>6000</v>
      </c>
      <c r="K63" s="38"/>
      <c r="L63" s="38"/>
      <c r="M63" s="38"/>
      <c r="N63" s="38"/>
      <c r="O63" s="38"/>
      <c r="P63" s="38"/>
      <c r="Q63" s="38"/>
      <c r="R63" s="38"/>
      <c r="S63" s="38"/>
      <c r="T63" s="38"/>
      <c r="U63" s="38"/>
      <c r="V63" s="38"/>
      <c r="W63" s="38"/>
      <c r="X63" s="38"/>
      <c r="Y63" s="38"/>
      <c r="Z63" s="35"/>
    </row>
    <row r="64" spans="1:26" x14ac:dyDescent="0.2">
      <c r="A64" s="35"/>
      <c r="B64" s="51"/>
      <c r="C64" s="52"/>
      <c r="D64" s="52"/>
      <c r="E64" s="49"/>
      <c r="F64" s="40"/>
      <c r="G64" s="38"/>
      <c r="H64" s="38"/>
      <c r="I64" s="38"/>
      <c r="J64" s="38"/>
      <c r="K64" s="38"/>
      <c r="L64" s="38"/>
      <c r="M64" s="38"/>
      <c r="N64" s="38"/>
      <c r="O64" s="38"/>
      <c r="P64" s="38"/>
      <c r="Q64" s="38"/>
      <c r="R64" s="38"/>
      <c r="S64" s="38"/>
      <c r="T64" s="38"/>
      <c r="U64" s="38"/>
      <c r="V64" s="38"/>
      <c r="W64" s="38"/>
      <c r="X64" s="38"/>
      <c r="Y64" s="38"/>
      <c r="Z64" s="35"/>
    </row>
    <row r="65" spans="1:26" x14ac:dyDescent="0.2">
      <c r="A65" s="35"/>
      <c r="B65" s="51"/>
      <c r="C65" s="52"/>
      <c r="D65" s="52"/>
      <c r="E65" s="49"/>
      <c r="F65" s="40"/>
      <c r="G65" s="38"/>
      <c r="H65" s="38"/>
      <c r="I65" s="38"/>
      <c r="J65" s="38"/>
      <c r="K65" s="38"/>
      <c r="L65" s="38"/>
      <c r="M65" s="38"/>
      <c r="N65" s="38"/>
      <c r="O65" s="38"/>
      <c r="P65" s="38"/>
      <c r="Q65" s="38"/>
      <c r="R65" s="38"/>
      <c r="S65" s="38"/>
      <c r="T65" s="38"/>
      <c r="U65" s="38"/>
      <c r="V65" s="38"/>
      <c r="W65" s="38"/>
      <c r="X65" s="38"/>
      <c r="Y65" s="38"/>
      <c r="Z65" s="35"/>
    </row>
    <row r="66" spans="1:26" x14ac:dyDescent="0.2">
      <c r="A66" s="35"/>
      <c r="B66" s="51"/>
      <c r="C66" s="52"/>
      <c r="D66" s="52"/>
      <c r="E66" s="49"/>
      <c r="F66" s="40"/>
      <c r="G66" s="38"/>
      <c r="H66" s="38"/>
      <c r="I66" s="38"/>
      <c r="J66" s="38"/>
      <c r="K66" s="38"/>
      <c r="L66" s="38"/>
      <c r="M66" s="38"/>
      <c r="N66" s="38"/>
      <c r="O66" s="38"/>
      <c r="P66" s="38"/>
      <c r="Q66" s="38"/>
      <c r="R66" s="38"/>
      <c r="S66" s="38"/>
      <c r="T66" s="38"/>
      <c r="U66" s="38"/>
      <c r="V66" s="38"/>
      <c r="W66" s="38"/>
      <c r="X66" s="38"/>
      <c r="Y66" s="38"/>
      <c r="Z66" s="35"/>
    </row>
    <row r="67" spans="1:26" x14ac:dyDescent="0.2">
      <c r="A67" s="35"/>
      <c r="B67" s="51"/>
      <c r="C67" s="51" t="s">
        <v>79</v>
      </c>
      <c r="D67" s="51"/>
      <c r="E67" s="49"/>
      <c r="F67" s="40"/>
      <c r="G67" s="38"/>
      <c r="H67" s="38"/>
      <c r="I67" s="38"/>
      <c r="J67" s="38"/>
      <c r="K67" s="38"/>
      <c r="L67" s="38"/>
      <c r="M67" s="38"/>
      <c r="N67" s="38"/>
      <c r="O67" s="38"/>
      <c r="P67" s="38"/>
      <c r="Q67" s="38"/>
      <c r="R67" s="38"/>
      <c r="S67" s="38"/>
      <c r="T67" s="38"/>
      <c r="U67" s="38"/>
      <c r="V67" s="38"/>
      <c r="W67" s="38"/>
      <c r="X67" s="38"/>
      <c r="Y67" s="38"/>
      <c r="Z67" s="35"/>
    </row>
    <row r="68" spans="1:26" x14ac:dyDescent="0.2">
      <c r="A68" s="35">
        <v>9003</v>
      </c>
      <c r="B68" s="51">
        <v>6205005</v>
      </c>
      <c r="C68" s="52" t="s">
        <v>80</v>
      </c>
      <c r="D68" s="52"/>
      <c r="E68" s="49">
        <v>6.6382784518449547E-2</v>
      </c>
      <c r="F68" s="40">
        <f>100*20</f>
        <v>2000</v>
      </c>
      <c r="G68" s="38">
        <v>5698.0326919256349</v>
      </c>
      <c r="H68" s="38">
        <v>5701.285448367039</v>
      </c>
      <c r="I68" s="38">
        <v>6414.4357024487426</v>
      </c>
      <c r="J68" s="38">
        <v>6490.0279776963953</v>
      </c>
      <c r="K68" s="38">
        <v>10829.886614693414</v>
      </c>
      <c r="L68" s="38">
        <v>5853.6339388368815</v>
      </c>
      <c r="M68" s="38">
        <v>6120.2935842474926</v>
      </c>
      <c r="N68" s="38">
        <v>8240.6261045512911</v>
      </c>
      <c r="O68" s="38">
        <v>6328.4460986949252</v>
      </c>
      <c r="P68" s="38">
        <v>6756.3070427187577</v>
      </c>
      <c r="Q68" s="38">
        <v>7605.276473925207</v>
      </c>
      <c r="R68" s="38">
        <v>7232.5371388541153</v>
      </c>
      <c r="S68" s="38">
        <v>7122.5408649070405</v>
      </c>
      <c r="T68" s="38">
        <v>7297.6453739098124</v>
      </c>
      <c r="U68" s="38">
        <v>7697.3228429384963</v>
      </c>
      <c r="V68" s="38">
        <v>8112.7728615687565</v>
      </c>
      <c r="W68" s="38">
        <v>13862.254866807569</v>
      </c>
      <c r="X68" s="38">
        <v>7888.5981982499516</v>
      </c>
      <c r="Y68" s="38"/>
      <c r="Z68" s="35"/>
    </row>
    <row r="69" spans="1:26" x14ac:dyDescent="0.2">
      <c r="A69" s="35">
        <v>9003</v>
      </c>
      <c r="B69" s="51">
        <v>6205040</v>
      </c>
      <c r="C69" s="52" t="s">
        <v>81</v>
      </c>
      <c r="D69" s="52"/>
      <c r="E69" s="49">
        <v>0.45473563774148534</v>
      </c>
      <c r="F69" s="37">
        <f>6000*4.5</f>
        <v>27000</v>
      </c>
      <c r="G69" s="38">
        <v>39032.688201178134</v>
      </c>
      <c r="H69" s="38">
        <v>39054.970247427467</v>
      </c>
      <c r="I69" s="38">
        <v>43940.195203684249</v>
      </c>
      <c r="J69" s="38">
        <v>44458.017734667679</v>
      </c>
      <c r="K69" s="38">
        <v>74186.936148059147</v>
      </c>
      <c r="L69" s="38">
        <v>40098.588536044175</v>
      </c>
      <c r="M69" s="38">
        <v>41925.261592851726</v>
      </c>
      <c r="N69" s="38">
        <v>56449.972597952517</v>
      </c>
      <c r="O69" s="38">
        <v>43351.148847979443</v>
      </c>
      <c r="P69" s="38">
        <v>46282.083738052897</v>
      </c>
      <c r="Q69" s="38">
        <v>52097.697809128738</v>
      </c>
      <c r="R69" s="38">
        <v>49544.357203210311</v>
      </c>
      <c r="S69" s="38">
        <v>48790.860251472644</v>
      </c>
      <c r="T69" s="38">
        <v>49990.361916707174</v>
      </c>
      <c r="U69" s="38">
        <v>52728.234244421132</v>
      </c>
      <c r="V69" s="38">
        <v>55574.151759662403</v>
      </c>
      <c r="W69" s="38">
        <v>94959.278269515693</v>
      </c>
      <c r="X69" s="38">
        <v>54038.509511009412</v>
      </c>
      <c r="Y69" s="38"/>
      <c r="Z69" s="35"/>
    </row>
    <row r="70" spans="1:26" x14ac:dyDescent="0.2">
      <c r="A70" s="35"/>
      <c r="B70" s="51"/>
      <c r="C70" s="52"/>
      <c r="D70" s="52"/>
      <c r="E70" s="49"/>
      <c r="F70" s="40"/>
      <c r="G70" s="38"/>
      <c r="H70" s="38"/>
      <c r="I70" s="38"/>
      <c r="J70" s="38"/>
      <c r="K70" s="38"/>
      <c r="L70" s="38"/>
      <c r="M70" s="38"/>
      <c r="N70" s="38"/>
      <c r="O70" s="38"/>
      <c r="P70" s="38"/>
      <c r="Q70" s="38"/>
      <c r="R70" s="38"/>
      <c r="S70" s="38"/>
      <c r="T70" s="38"/>
      <c r="U70" s="38"/>
      <c r="V70" s="38"/>
      <c r="W70" s="38"/>
      <c r="X70" s="38"/>
      <c r="Y70" s="38"/>
      <c r="Z70" s="35"/>
    </row>
    <row r="71" spans="1:26" x14ac:dyDescent="0.2">
      <c r="A71" s="35"/>
      <c r="B71" s="51"/>
      <c r="C71" s="52"/>
      <c r="D71" s="52"/>
      <c r="E71" s="49"/>
      <c r="F71" s="40"/>
      <c r="G71" s="38"/>
      <c r="H71" s="38"/>
      <c r="I71" s="38"/>
      <c r="J71" s="38"/>
      <c r="K71" s="38"/>
      <c r="L71" s="38"/>
      <c r="M71" s="38"/>
      <c r="N71" s="38"/>
      <c r="O71" s="38"/>
      <c r="P71" s="38"/>
      <c r="Q71" s="38"/>
      <c r="R71" s="38"/>
      <c r="S71" s="38"/>
      <c r="T71" s="38"/>
      <c r="U71" s="38"/>
      <c r="V71" s="38"/>
      <c r="W71" s="38"/>
      <c r="X71" s="38"/>
      <c r="Y71" s="38"/>
      <c r="Z71" s="35"/>
    </row>
    <row r="72" spans="1:26" x14ac:dyDescent="0.2">
      <c r="A72" s="35">
        <v>9009</v>
      </c>
      <c r="B72" s="51">
        <v>6205084</v>
      </c>
      <c r="C72" s="52" t="s">
        <v>82</v>
      </c>
      <c r="D72" s="52"/>
      <c r="E72" s="49"/>
      <c r="F72" s="40"/>
      <c r="G72" s="35"/>
      <c r="H72" s="40">
        <v>8000</v>
      </c>
      <c r="I72" s="40">
        <v>4000</v>
      </c>
      <c r="J72" s="40">
        <v>4000</v>
      </c>
      <c r="K72" s="40">
        <v>5000</v>
      </c>
      <c r="L72" s="38"/>
      <c r="M72" s="38"/>
      <c r="N72" s="38"/>
      <c r="O72" s="38"/>
      <c r="P72" s="38"/>
      <c r="Q72" s="38"/>
      <c r="R72" s="38"/>
      <c r="S72" s="38"/>
      <c r="T72" s="38"/>
      <c r="U72" s="38"/>
      <c r="V72" s="38"/>
      <c r="W72" s="38"/>
      <c r="X72" s="38"/>
      <c r="Y72" s="38"/>
      <c r="Z72" s="35"/>
    </row>
    <row r="73" spans="1:26" x14ac:dyDescent="0.2">
      <c r="A73" s="35">
        <v>9009</v>
      </c>
      <c r="B73" s="51">
        <v>6205081</v>
      </c>
      <c r="C73" s="52" t="s">
        <v>83</v>
      </c>
      <c r="D73" s="52"/>
      <c r="E73" s="35"/>
      <c r="F73" s="40"/>
      <c r="G73" s="35"/>
      <c r="H73" s="40">
        <v>2500</v>
      </c>
      <c r="I73" s="40">
        <v>1250</v>
      </c>
      <c r="J73" s="40">
        <v>1250</v>
      </c>
      <c r="K73" s="40">
        <v>1000</v>
      </c>
      <c r="L73" s="38"/>
      <c r="M73" s="38"/>
      <c r="N73" s="38"/>
      <c r="O73" s="38"/>
      <c r="P73" s="38"/>
      <c r="Q73" s="38"/>
      <c r="R73" s="38"/>
      <c r="S73" s="38"/>
      <c r="T73" s="38"/>
      <c r="U73" s="38"/>
      <c r="V73" s="38"/>
      <c r="W73" s="38"/>
      <c r="X73" s="38"/>
      <c r="Y73" s="38"/>
      <c r="Z73" s="35"/>
    </row>
    <row r="74" spans="1:26" x14ac:dyDescent="0.2">
      <c r="A74" s="35">
        <v>9009</v>
      </c>
      <c r="B74" s="51">
        <v>6205083</v>
      </c>
      <c r="C74" s="52" t="s">
        <v>84</v>
      </c>
      <c r="D74" s="52"/>
      <c r="E74" s="35"/>
      <c r="F74" s="40"/>
      <c r="G74" s="35"/>
      <c r="H74" s="40">
        <v>12000</v>
      </c>
      <c r="I74" s="40">
        <v>6000</v>
      </c>
      <c r="J74" s="40">
        <v>6000</v>
      </c>
      <c r="K74" s="40">
        <v>6000</v>
      </c>
      <c r="L74" s="38"/>
      <c r="M74" s="38"/>
      <c r="N74" s="38"/>
      <c r="O74" s="38"/>
      <c r="P74" s="38"/>
      <c r="Q74" s="38"/>
      <c r="R74" s="38"/>
      <c r="S74" s="38"/>
      <c r="T74" s="38"/>
      <c r="U74" s="38"/>
      <c r="V74" s="38"/>
      <c r="W74" s="38"/>
      <c r="X74" s="38"/>
      <c r="Y74" s="38"/>
      <c r="Z74" s="35"/>
    </row>
    <row r="75" spans="1:26" x14ac:dyDescent="0.2">
      <c r="A75" s="35">
        <v>9009</v>
      </c>
      <c r="B75" s="51">
        <v>6205080</v>
      </c>
      <c r="C75" s="52" t="s">
        <v>85</v>
      </c>
      <c r="D75" s="52"/>
      <c r="E75" s="35"/>
      <c r="F75" s="40"/>
      <c r="G75" s="35"/>
      <c r="H75" s="40">
        <v>3000</v>
      </c>
      <c r="I75" s="40">
        <v>1500</v>
      </c>
      <c r="J75" s="40">
        <v>1250</v>
      </c>
      <c r="K75" s="40">
        <v>1750</v>
      </c>
      <c r="L75" s="38"/>
      <c r="M75" s="38"/>
      <c r="N75" s="38"/>
      <c r="O75" s="38"/>
      <c r="P75" s="38"/>
      <c r="Q75" s="38"/>
      <c r="R75" s="38"/>
      <c r="S75" s="38"/>
      <c r="T75" s="38"/>
      <c r="U75" s="38"/>
      <c r="V75" s="38"/>
      <c r="W75" s="38"/>
      <c r="X75" s="38"/>
      <c r="Y75" s="38"/>
      <c r="Z75" s="35"/>
    </row>
    <row r="76" spans="1:26" x14ac:dyDescent="0.2">
      <c r="A76" s="35">
        <v>9009</v>
      </c>
      <c r="B76" s="51">
        <v>6205086</v>
      </c>
      <c r="C76" s="52" t="s">
        <v>86</v>
      </c>
      <c r="D76" s="52"/>
      <c r="E76" s="35"/>
      <c r="F76" s="40"/>
      <c r="G76" s="35"/>
      <c r="H76" s="40">
        <v>2000</v>
      </c>
      <c r="I76" s="40">
        <v>1000</v>
      </c>
      <c r="J76" s="40">
        <v>1000</v>
      </c>
      <c r="K76" s="40">
        <v>0</v>
      </c>
      <c r="L76" s="38"/>
      <c r="M76" s="38"/>
      <c r="N76" s="38"/>
      <c r="O76" s="38"/>
      <c r="P76" s="38"/>
      <c r="Q76" s="38"/>
      <c r="R76" s="38"/>
      <c r="S76" s="38"/>
      <c r="T76" s="38"/>
      <c r="U76" s="38"/>
      <c r="V76" s="38"/>
      <c r="W76" s="38"/>
      <c r="X76" s="38"/>
      <c r="Y76" s="38"/>
      <c r="Z76" s="35"/>
    </row>
    <row r="77" spans="1:26" x14ac:dyDescent="0.2">
      <c r="A77" s="35">
        <v>9009</v>
      </c>
      <c r="B77" s="51">
        <v>6205085</v>
      </c>
      <c r="C77" s="52" t="s">
        <v>87</v>
      </c>
      <c r="D77" s="52"/>
      <c r="E77" s="35"/>
      <c r="F77" s="40"/>
      <c r="G77" s="35"/>
      <c r="H77" s="40">
        <v>500</v>
      </c>
      <c r="I77" s="40">
        <v>250</v>
      </c>
      <c r="J77" s="40">
        <v>250</v>
      </c>
      <c r="K77" s="40">
        <v>0</v>
      </c>
      <c r="L77" s="38"/>
      <c r="M77" s="38"/>
      <c r="N77" s="38"/>
      <c r="O77" s="38"/>
      <c r="P77" s="38"/>
      <c r="Q77" s="38"/>
      <c r="R77" s="38"/>
      <c r="S77" s="38"/>
      <c r="T77" s="38"/>
      <c r="U77" s="38"/>
      <c r="V77" s="38"/>
      <c r="W77" s="38"/>
      <c r="X77" s="38"/>
      <c r="Y77" s="38"/>
      <c r="Z77" s="35"/>
    </row>
    <row r="78" spans="1:26" x14ac:dyDescent="0.2">
      <c r="A78" s="35">
        <v>9009</v>
      </c>
      <c r="B78" s="51">
        <v>6205053</v>
      </c>
      <c r="C78" s="52" t="s">
        <v>88</v>
      </c>
      <c r="D78" s="52"/>
      <c r="E78" s="35"/>
      <c r="F78" s="40"/>
      <c r="G78" s="35"/>
      <c r="H78" s="40">
        <v>4000</v>
      </c>
      <c r="I78" s="40">
        <v>4000</v>
      </c>
      <c r="J78" s="40">
        <v>0</v>
      </c>
      <c r="K78" s="40">
        <v>0</v>
      </c>
      <c r="L78" s="38"/>
      <c r="M78" s="38"/>
      <c r="N78" s="38"/>
      <c r="O78" s="38"/>
      <c r="P78" s="38"/>
      <c r="Q78" s="38"/>
      <c r="R78" s="38"/>
      <c r="S78" s="38"/>
      <c r="T78" s="38"/>
      <c r="U78" s="38"/>
      <c r="V78" s="38"/>
      <c r="W78" s="38"/>
      <c r="X78" s="38"/>
      <c r="Y78" s="38"/>
      <c r="Z78" s="35"/>
    </row>
    <row r="79" spans="1:26" x14ac:dyDescent="0.2">
      <c r="A79" s="35">
        <v>9009</v>
      </c>
      <c r="B79" s="51">
        <v>6205054</v>
      </c>
      <c r="C79" s="52" t="s">
        <v>89</v>
      </c>
      <c r="D79" s="52"/>
      <c r="E79" s="35"/>
      <c r="F79" s="40"/>
      <c r="G79" s="35"/>
      <c r="H79" s="40">
        <v>1250</v>
      </c>
      <c r="I79" s="40">
        <v>1250</v>
      </c>
      <c r="J79" s="40">
        <v>0</v>
      </c>
      <c r="K79" s="40">
        <v>0</v>
      </c>
      <c r="L79" s="38"/>
      <c r="M79" s="38"/>
      <c r="N79" s="38"/>
      <c r="O79" s="38"/>
      <c r="P79" s="38"/>
      <c r="Q79" s="38"/>
      <c r="R79" s="38"/>
      <c r="S79" s="38"/>
      <c r="T79" s="38"/>
      <c r="U79" s="38"/>
      <c r="V79" s="38"/>
      <c r="W79" s="38"/>
      <c r="X79" s="38"/>
      <c r="Y79" s="38"/>
      <c r="Z79" s="35"/>
    </row>
    <row r="80" spans="1:26" x14ac:dyDescent="0.2">
      <c r="A80" s="35">
        <v>9009</v>
      </c>
      <c r="B80" s="51">
        <v>6205078</v>
      </c>
      <c r="C80" s="52" t="s">
        <v>90</v>
      </c>
      <c r="D80" s="52"/>
      <c r="E80" s="35"/>
      <c r="F80" s="40"/>
      <c r="G80" s="35"/>
      <c r="H80" s="40">
        <v>0</v>
      </c>
      <c r="I80" s="40">
        <v>0</v>
      </c>
      <c r="J80" s="40">
        <v>5000</v>
      </c>
      <c r="K80" s="40">
        <v>4000</v>
      </c>
      <c r="L80" s="38"/>
      <c r="M80" s="38"/>
      <c r="N80" s="38"/>
      <c r="O80" s="38"/>
      <c r="P80" s="38"/>
      <c r="Q80" s="38"/>
      <c r="R80" s="38"/>
      <c r="S80" s="38"/>
      <c r="T80" s="38"/>
      <c r="U80" s="38"/>
      <c r="V80" s="38"/>
      <c r="W80" s="38"/>
      <c r="X80" s="38"/>
      <c r="Y80" s="38"/>
      <c r="Z80" s="35"/>
    </row>
    <row r="81" spans="1:26" x14ac:dyDescent="0.2">
      <c r="A81" s="35">
        <v>9009</v>
      </c>
      <c r="B81" s="51">
        <v>6205079</v>
      </c>
      <c r="C81" s="52" t="s">
        <v>91</v>
      </c>
      <c r="D81" s="52"/>
      <c r="E81" s="35"/>
      <c r="F81" s="40"/>
      <c r="G81" s="35"/>
      <c r="H81" s="40">
        <v>0</v>
      </c>
      <c r="I81" s="40">
        <v>0</v>
      </c>
      <c r="J81" s="40">
        <v>5000</v>
      </c>
      <c r="K81" s="40">
        <v>4000</v>
      </c>
      <c r="L81" s="38"/>
      <c r="M81" s="38"/>
      <c r="N81" s="38"/>
      <c r="O81" s="38"/>
      <c r="P81" s="38"/>
      <c r="Q81" s="38"/>
      <c r="R81" s="38"/>
      <c r="S81" s="38"/>
      <c r="T81" s="38"/>
      <c r="U81" s="38"/>
      <c r="V81" s="38"/>
      <c r="W81" s="38"/>
      <c r="X81" s="38"/>
      <c r="Y81" s="38"/>
      <c r="Z81" s="35"/>
    </row>
    <row r="82" spans="1:26" x14ac:dyDescent="0.2">
      <c r="A82" s="35"/>
      <c r="B82" s="51"/>
      <c r="C82" s="52"/>
      <c r="D82" s="52"/>
      <c r="E82" s="35"/>
      <c r="F82" s="40"/>
      <c r="G82" s="35"/>
      <c r="H82" s="40"/>
      <c r="I82" s="40"/>
      <c r="J82" s="40"/>
      <c r="K82" s="40"/>
      <c r="L82" s="38"/>
      <c r="M82" s="38"/>
      <c r="N82" s="38"/>
      <c r="O82" s="38"/>
      <c r="P82" s="38"/>
      <c r="Q82" s="38"/>
      <c r="R82" s="38"/>
      <c r="S82" s="38"/>
      <c r="T82" s="38"/>
      <c r="U82" s="38"/>
      <c r="V82" s="38"/>
      <c r="W82" s="38"/>
      <c r="X82" s="38"/>
      <c r="Y82" s="38"/>
      <c r="Z82" s="35"/>
    </row>
    <row r="83" spans="1:26" x14ac:dyDescent="0.2">
      <c r="A83" s="35">
        <v>9009</v>
      </c>
      <c r="B83" s="51">
        <v>6205092</v>
      </c>
      <c r="C83" s="52" t="s">
        <v>92</v>
      </c>
      <c r="D83" s="52"/>
      <c r="E83" s="35"/>
      <c r="F83" s="40"/>
      <c r="G83" s="35"/>
      <c r="H83" s="35">
        <v>5000</v>
      </c>
      <c r="I83" s="35">
        <v>5000</v>
      </c>
      <c r="J83" s="35">
        <v>3000</v>
      </c>
      <c r="K83" s="35">
        <v>2000</v>
      </c>
      <c r="L83" s="38"/>
      <c r="M83" s="38"/>
      <c r="N83" s="38"/>
      <c r="O83" s="38"/>
      <c r="P83" s="38"/>
      <c r="Q83" s="38"/>
      <c r="R83" s="38"/>
      <c r="S83" s="38"/>
      <c r="T83" s="38"/>
      <c r="U83" s="38"/>
      <c r="V83" s="38"/>
      <c r="W83" s="38"/>
      <c r="X83" s="38"/>
      <c r="Y83" s="38"/>
      <c r="Z83" s="35"/>
    </row>
    <row r="84" spans="1:26" x14ac:dyDescent="0.2">
      <c r="A84" s="35">
        <v>9009</v>
      </c>
      <c r="B84" s="51">
        <v>6205091</v>
      </c>
      <c r="C84" s="52" t="s">
        <v>93</v>
      </c>
      <c r="D84" s="52"/>
      <c r="E84" s="35"/>
      <c r="F84" s="40"/>
      <c r="G84" s="35"/>
      <c r="H84" s="35">
        <v>5000</v>
      </c>
      <c r="I84" s="35">
        <v>6000</v>
      </c>
      <c r="J84" s="35">
        <v>4000</v>
      </c>
      <c r="K84" s="35">
        <v>4000</v>
      </c>
      <c r="L84" s="38"/>
      <c r="M84" s="38"/>
      <c r="N84" s="38"/>
      <c r="O84" s="38"/>
      <c r="P84" s="38"/>
      <c r="Q84" s="38"/>
      <c r="R84" s="38"/>
      <c r="S84" s="38"/>
      <c r="T84" s="38"/>
      <c r="U84" s="38"/>
      <c r="V84" s="38"/>
      <c r="W84" s="38"/>
      <c r="X84" s="38"/>
      <c r="Y84" s="38"/>
      <c r="Z84" s="35"/>
    </row>
    <row r="85" spans="1:26" x14ac:dyDescent="0.2">
      <c r="A85" s="35">
        <v>9009</v>
      </c>
      <c r="B85" s="51">
        <v>6205093</v>
      </c>
      <c r="C85" s="52" t="s">
        <v>94</v>
      </c>
      <c r="D85" s="52"/>
      <c r="E85" s="35"/>
      <c r="F85" s="40"/>
      <c r="G85" s="35"/>
      <c r="H85" s="35">
        <v>5000</v>
      </c>
      <c r="I85" s="35">
        <v>6000</v>
      </c>
      <c r="J85" s="35">
        <v>4000</v>
      </c>
      <c r="K85" s="35">
        <v>4000</v>
      </c>
      <c r="L85" s="38"/>
      <c r="M85" s="38"/>
      <c r="N85" s="38"/>
      <c r="O85" s="38"/>
      <c r="P85" s="38"/>
      <c r="Q85" s="38"/>
      <c r="R85" s="38"/>
      <c r="S85" s="38"/>
      <c r="T85" s="38"/>
      <c r="U85" s="38"/>
      <c r="V85" s="38"/>
      <c r="W85" s="38"/>
      <c r="X85" s="38"/>
      <c r="Y85" s="38"/>
      <c r="Z85" s="35"/>
    </row>
    <row r="86" spans="1:26" x14ac:dyDescent="0.2">
      <c r="A86" s="35">
        <v>9009</v>
      </c>
      <c r="B86" s="51"/>
      <c r="C86" s="52" t="s">
        <v>95</v>
      </c>
      <c r="D86" s="52"/>
      <c r="E86" s="35"/>
      <c r="F86" s="40"/>
      <c r="G86" s="35"/>
      <c r="H86" s="35">
        <v>0</v>
      </c>
      <c r="I86" s="35">
        <v>4000</v>
      </c>
      <c r="J86" s="35">
        <v>2000</v>
      </c>
      <c r="K86" s="35">
        <v>2000</v>
      </c>
      <c r="L86" s="38"/>
      <c r="M86" s="38"/>
      <c r="N86" s="38"/>
      <c r="O86" s="38"/>
      <c r="P86" s="38"/>
      <c r="Q86" s="38"/>
      <c r="R86" s="38"/>
      <c r="S86" s="38"/>
      <c r="T86" s="38"/>
      <c r="U86" s="38"/>
      <c r="V86" s="38"/>
      <c r="W86" s="38"/>
      <c r="X86" s="38"/>
      <c r="Y86" s="38"/>
      <c r="Z86" s="35"/>
    </row>
    <row r="87" spans="1:26" x14ac:dyDescent="0.2">
      <c r="A87" s="35">
        <v>9009</v>
      </c>
      <c r="B87" s="51">
        <v>6205090</v>
      </c>
      <c r="C87" s="52" t="s">
        <v>96</v>
      </c>
      <c r="D87" s="52"/>
      <c r="E87" s="35"/>
      <c r="F87" s="40"/>
      <c r="G87" s="35"/>
      <c r="H87" s="40">
        <v>0</v>
      </c>
      <c r="I87" s="40">
        <v>0</v>
      </c>
      <c r="J87" s="40">
        <v>0</v>
      </c>
      <c r="K87" s="40">
        <v>0</v>
      </c>
      <c r="L87" s="38"/>
      <c r="M87" s="38"/>
      <c r="N87" s="38"/>
      <c r="O87" s="38"/>
      <c r="P87" s="38"/>
      <c r="Q87" s="38"/>
      <c r="R87" s="38"/>
      <c r="S87" s="38"/>
      <c r="T87" s="38"/>
      <c r="U87" s="38"/>
      <c r="V87" s="38"/>
      <c r="W87" s="38"/>
      <c r="X87" s="38"/>
      <c r="Y87" s="38"/>
      <c r="Z87" s="35"/>
    </row>
    <row r="88" spans="1:26" x14ac:dyDescent="0.2">
      <c r="A88" s="35">
        <v>9009</v>
      </c>
      <c r="B88" s="51">
        <v>6205088</v>
      </c>
      <c r="C88" s="52" t="s">
        <v>97</v>
      </c>
      <c r="D88" s="52"/>
      <c r="E88" s="35"/>
      <c r="F88" s="40"/>
      <c r="G88" s="35"/>
      <c r="H88" s="40">
        <v>0</v>
      </c>
      <c r="I88" s="40">
        <v>0</v>
      </c>
      <c r="J88" s="40">
        <v>0</v>
      </c>
      <c r="K88" s="40">
        <v>0</v>
      </c>
      <c r="L88" s="38"/>
      <c r="M88" s="38"/>
      <c r="N88" s="38"/>
      <c r="O88" s="38"/>
      <c r="P88" s="38"/>
      <c r="Q88" s="38"/>
      <c r="R88" s="38"/>
      <c r="S88" s="38"/>
      <c r="T88" s="38"/>
      <c r="U88" s="38"/>
      <c r="V88" s="38"/>
      <c r="W88" s="38"/>
      <c r="X88" s="38"/>
      <c r="Y88" s="38"/>
      <c r="Z88" s="35"/>
    </row>
    <row r="89" spans="1:26" x14ac:dyDescent="0.2">
      <c r="A89" s="35">
        <v>9009</v>
      </c>
      <c r="B89" s="51">
        <v>6205098</v>
      </c>
      <c r="C89" s="52" t="s">
        <v>98</v>
      </c>
      <c r="D89" s="52"/>
      <c r="E89" s="35"/>
      <c r="F89" s="40"/>
      <c r="G89" s="35"/>
      <c r="H89" s="38"/>
      <c r="I89" s="38">
        <f>+I90*0.88%</f>
        <v>59.875200000000007</v>
      </c>
      <c r="J89" s="38">
        <f>+J90*0.88%</f>
        <v>29.937600000000003</v>
      </c>
      <c r="K89" s="38">
        <f>+K90*0.88%</f>
        <v>29.937600000000003</v>
      </c>
      <c r="L89" s="38"/>
      <c r="M89" s="38"/>
      <c r="N89" s="38"/>
      <c r="O89" s="38"/>
      <c r="P89" s="38"/>
      <c r="Q89" s="38"/>
      <c r="R89" s="38"/>
      <c r="S89" s="38"/>
      <c r="T89" s="38"/>
      <c r="U89" s="38"/>
      <c r="V89" s="38"/>
      <c r="W89" s="38"/>
      <c r="X89" s="38"/>
      <c r="Y89" s="38"/>
      <c r="Z89" s="35"/>
    </row>
    <row r="90" spans="1:26" x14ac:dyDescent="0.2">
      <c r="A90" s="35">
        <v>9009</v>
      </c>
      <c r="B90" s="51">
        <v>6205097</v>
      </c>
      <c r="C90" s="52" t="s">
        <v>99</v>
      </c>
      <c r="D90" s="52"/>
      <c r="E90" s="35"/>
      <c r="F90" s="40"/>
      <c r="G90" s="35"/>
      <c r="H90" s="38">
        <v>0</v>
      </c>
      <c r="I90" s="38">
        <v>6804</v>
      </c>
      <c r="J90" s="38">
        <v>3402</v>
      </c>
      <c r="K90" s="38">
        <v>3402</v>
      </c>
      <c r="L90" s="38"/>
      <c r="M90" s="38"/>
      <c r="N90" s="38"/>
      <c r="O90" s="38"/>
      <c r="P90" s="38"/>
      <c r="Q90" s="38"/>
      <c r="R90" s="38"/>
      <c r="S90" s="38"/>
      <c r="T90" s="38"/>
      <c r="U90" s="38"/>
      <c r="V90" s="38"/>
      <c r="W90" s="38"/>
      <c r="X90" s="38"/>
      <c r="Y90" s="38"/>
      <c r="Z90" s="35"/>
    </row>
    <row r="91" spans="1:26" x14ac:dyDescent="0.2">
      <c r="A91" s="35">
        <v>9009</v>
      </c>
      <c r="B91" s="51">
        <v>6205060</v>
      </c>
      <c r="C91" s="52" t="s">
        <v>100</v>
      </c>
      <c r="D91" s="52"/>
      <c r="E91" s="35"/>
      <c r="F91" s="40"/>
      <c r="G91" s="35"/>
      <c r="H91" s="38">
        <f>+H92*0.88%</f>
        <v>79.833600000000004</v>
      </c>
      <c r="I91" s="38">
        <f>+I92*0.88%</f>
        <v>159.66720000000001</v>
      </c>
      <c r="J91" s="38">
        <f>+J92*0.88%</f>
        <v>99.792000000000002</v>
      </c>
      <c r="K91" s="38">
        <f>+K92*0.88%</f>
        <v>79.833600000000004</v>
      </c>
      <c r="L91" s="38"/>
      <c r="M91" s="38"/>
      <c r="N91" s="38"/>
      <c r="O91" s="38"/>
      <c r="P91" s="38"/>
      <c r="Q91" s="38"/>
      <c r="R91" s="38"/>
      <c r="S91" s="38"/>
      <c r="T91" s="38"/>
      <c r="U91" s="38"/>
      <c r="V91" s="38"/>
      <c r="W91" s="38"/>
      <c r="X91" s="38"/>
      <c r="Y91" s="38"/>
      <c r="Z91" s="35"/>
    </row>
    <row r="92" spans="1:26" x14ac:dyDescent="0.2">
      <c r="A92" s="35">
        <v>9009</v>
      </c>
      <c r="B92" s="51">
        <v>6205061</v>
      </c>
      <c r="C92" s="52" t="s">
        <v>101</v>
      </c>
      <c r="D92" s="52"/>
      <c r="E92" s="35"/>
      <c r="F92" s="40"/>
      <c r="G92" s="35"/>
      <c r="H92" s="38">
        <v>9072</v>
      </c>
      <c r="I92" s="38">
        <v>18144</v>
      </c>
      <c r="J92" s="38">
        <v>11340</v>
      </c>
      <c r="K92" s="38">
        <v>9072</v>
      </c>
      <c r="L92" s="38"/>
      <c r="M92" s="38"/>
      <c r="N92" s="38"/>
      <c r="O92" s="38"/>
      <c r="P92" s="38"/>
      <c r="Q92" s="38"/>
      <c r="R92" s="38"/>
      <c r="S92" s="38"/>
      <c r="T92" s="38"/>
      <c r="U92" s="38"/>
      <c r="V92" s="38"/>
      <c r="W92" s="38"/>
      <c r="X92" s="38"/>
      <c r="Y92" s="38"/>
      <c r="Z92" s="35"/>
    </row>
    <row r="93" spans="1:26" x14ac:dyDescent="0.2">
      <c r="A93" s="35">
        <v>9009</v>
      </c>
      <c r="B93" s="51">
        <v>6205066</v>
      </c>
      <c r="C93" s="52" t="s">
        <v>102</v>
      </c>
      <c r="D93" s="52"/>
      <c r="E93" s="35"/>
      <c r="F93" s="40"/>
      <c r="G93" s="35"/>
      <c r="H93" s="38">
        <f>+H94*0.88%</f>
        <v>49.896000000000001</v>
      </c>
      <c r="I93" s="38">
        <f>+I94*0.88%</f>
        <v>159.66720000000001</v>
      </c>
      <c r="J93" s="38">
        <f>+J94*0.88%</f>
        <v>79.833600000000004</v>
      </c>
      <c r="K93" s="38">
        <f>+K94*0.88%</f>
        <v>59.875200000000007</v>
      </c>
      <c r="L93" s="38"/>
      <c r="M93" s="38"/>
      <c r="N93" s="38"/>
      <c r="O93" s="38"/>
      <c r="P93" s="38"/>
      <c r="Q93" s="38"/>
      <c r="R93" s="38"/>
      <c r="S93" s="38"/>
      <c r="T93" s="38"/>
      <c r="U93" s="38"/>
      <c r="V93" s="38"/>
      <c r="W93" s="38"/>
      <c r="X93" s="38"/>
      <c r="Y93" s="38"/>
      <c r="Z93" s="35"/>
    </row>
    <row r="94" spans="1:26" x14ac:dyDescent="0.2">
      <c r="A94" s="35">
        <v>9009</v>
      </c>
      <c r="B94" s="51">
        <v>6205065</v>
      </c>
      <c r="C94" s="52" t="s">
        <v>103</v>
      </c>
      <c r="D94" s="52"/>
      <c r="E94" s="35"/>
      <c r="F94" s="40"/>
      <c r="G94" s="35"/>
      <c r="H94" s="38">
        <v>5670</v>
      </c>
      <c r="I94" s="38">
        <v>18144</v>
      </c>
      <c r="J94" s="38">
        <v>9072</v>
      </c>
      <c r="K94" s="38">
        <v>6804</v>
      </c>
      <c r="L94" s="38"/>
      <c r="M94" s="38"/>
      <c r="N94" s="38"/>
      <c r="O94" s="38"/>
      <c r="P94" s="38"/>
      <c r="Q94" s="38"/>
      <c r="R94" s="38"/>
      <c r="S94" s="38"/>
      <c r="T94" s="38"/>
      <c r="U94" s="38"/>
      <c r="V94" s="38"/>
      <c r="W94" s="38"/>
      <c r="X94" s="38"/>
      <c r="Y94" s="38"/>
      <c r="Z94" s="35"/>
    </row>
    <row r="95" spans="1:26" x14ac:dyDescent="0.2">
      <c r="A95" s="35">
        <v>9009</v>
      </c>
      <c r="B95" s="51">
        <v>6205064</v>
      </c>
      <c r="C95" s="52" t="s">
        <v>104</v>
      </c>
      <c r="D95" s="52"/>
      <c r="E95" s="35"/>
      <c r="F95" s="40"/>
      <c r="G95" s="35"/>
      <c r="H95" s="38">
        <f>+H96*0.88%</f>
        <v>79.833600000000004</v>
      </c>
      <c r="I95" s="38">
        <f>+I96*0.88%</f>
        <v>139.7088</v>
      </c>
      <c r="J95" s="38">
        <f>+J96*0.88%</f>
        <v>139.7088</v>
      </c>
      <c r="K95" s="38">
        <f>+K96*0.88%</f>
        <v>119.75040000000001</v>
      </c>
      <c r="L95" s="38"/>
      <c r="M95" s="38"/>
      <c r="N95" s="38"/>
      <c r="O95" s="38"/>
      <c r="P95" s="38"/>
      <c r="Q95" s="38"/>
      <c r="R95" s="38"/>
      <c r="S95" s="38"/>
      <c r="T95" s="38"/>
      <c r="U95" s="38"/>
      <c r="V95" s="38"/>
      <c r="W95" s="38"/>
      <c r="X95" s="38"/>
      <c r="Y95" s="38"/>
      <c r="Z95" s="35"/>
    </row>
    <row r="96" spans="1:26" x14ac:dyDescent="0.2">
      <c r="A96" s="35">
        <v>9009</v>
      </c>
      <c r="B96" s="51">
        <v>6205063</v>
      </c>
      <c r="C96" s="52" t="s">
        <v>105</v>
      </c>
      <c r="D96" s="52"/>
      <c r="E96" s="35"/>
      <c r="F96" s="40"/>
      <c r="G96" s="35"/>
      <c r="H96" s="38">
        <v>9072</v>
      </c>
      <c r="I96" s="38">
        <v>15876</v>
      </c>
      <c r="J96" s="38">
        <v>15876</v>
      </c>
      <c r="K96" s="38">
        <v>13608</v>
      </c>
      <c r="L96" s="38"/>
      <c r="M96" s="38"/>
      <c r="N96" s="38"/>
      <c r="O96" s="38"/>
      <c r="P96" s="38"/>
      <c r="Q96" s="38"/>
      <c r="R96" s="38"/>
      <c r="S96" s="38"/>
      <c r="T96" s="38"/>
      <c r="U96" s="38"/>
      <c r="V96" s="38"/>
      <c r="W96" s="38"/>
      <c r="X96" s="38"/>
      <c r="Y96" s="38"/>
      <c r="Z96" s="35"/>
    </row>
    <row r="97" spans="1:26" x14ac:dyDescent="0.2">
      <c r="A97" s="35">
        <v>9009</v>
      </c>
      <c r="B97" s="51">
        <v>6205072</v>
      </c>
      <c r="C97" s="52" t="s">
        <v>106</v>
      </c>
      <c r="D97" s="52"/>
      <c r="E97" s="35"/>
      <c r="F97" s="40"/>
      <c r="G97" s="35"/>
      <c r="H97" s="38">
        <f>+H98*0.88%</f>
        <v>0</v>
      </c>
      <c r="I97" s="38">
        <f>+I98*0.88%</f>
        <v>79.833600000000004</v>
      </c>
      <c r="J97" s="38">
        <f>+J98*0.88%</f>
        <v>39.916800000000002</v>
      </c>
      <c r="K97" s="38">
        <f>+K98*0.88%</f>
        <v>39.916800000000002</v>
      </c>
      <c r="L97" s="38"/>
      <c r="M97" s="38"/>
      <c r="N97" s="38"/>
      <c r="O97" s="38"/>
      <c r="P97" s="38"/>
      <c r="Q97" s="38"/>
      <c r="R97" s="38"/>
      <c r="S97" s="38"/>
      <c r="T97" s="38"/>
      <c r="U97" s="38"/>
      <c r="V97" s="38"/>
      <c r="W97" s="38"/>
      <c r="X97" s="38"/>
      <c r="Y97" s="38"/>
      <c r="Z97" s="35"/>
    </row>
    <row r="98" spans="1:26" x14ac:dyDescent="0.2">
      <c r="A98" s="35">
        <v>9009</v>
      </c>
      <c r="B98" s="51">
        <v>6205071</v>
      </c>
      <c r="C98" s="52" t="s">
        <v>107</v>
      </c>
      <c r="D98" s="52"/>
      <c r="E98" s="35"/>
      <c r="F98" s="40"/>
      <c r="G98" s="35"/>
      <c r="H98" s="38"/>
      <c r="I98" s="38">
        <v>9072</v>
      </c>
      <c r="J98" s="38">
        <v>4536</v>
      </c>
      <c r="K98" s="38">
        <v>4536</v>
      </c>
      <c r="L98" s="38"/>
      <c r="M98" s="38"/>
      <c r="N98" s="38"/>
      <c r="O98" s="38"/>
      <c r="P98" s="38"/>
      <c r="Q98" s="38"/>
      <c r="R98" s="38"/>
      <c r="S98" s="38"/>
      <c r="T98" s="38"/>
      <c r="U98" s="38"/>
      <c r="V98" s="38"/>
      <c r="W98" s="38"/>
      <c r="X98" s="38"/>
      <c r="Y98" s="38"/>
      <c r="Z98" s="35"/>
    </row>
    <row r="99" spans="1:26" x14ac:dyDescent="0.2">
      <c r="A99" s="35">
        <v>9009</v>
      </c>
      <c r="B99" s="51">
        <v>6205070</v>
      </c>
      <c r="C99" s="52" t="s">
        <v>108</v>
      </c>
      <c r="D99" s="52"/>
      <c r="E99" s="35"/>
      <c r="F99" s="40"/>
      <c r="G99" s="35"/>
      <c r="H99" s="38">
        <f>+H100*0.88%</f>
        <v>79.833600000000004</v>
      </c>
      <c r="I99" s="38">
        <f>+I100*0.88%</f>
        <v>119.75040000000001</v>
      </c>
      <c r="J99" s="38">
        <f>+J100*0.88%</f>
        <v>119.75040000000001</v>
      </c>
      <c r="K99" s="38">
        <f>+K100*0.88%</f>
        <v>119.75040000000001</v>
      </c>
      <c r="L99" s="38"/>
      <c r="M99" s="38"/>
      <c r="N99" s="38"/>
      <c r="O99" s="38"/>
      <c r="P99" s="38"/>
      <c r="Q99" s="38"/>
      <c r="R99" s="38"/>
      <c r="S99" s="38"/>
      <c r="T99" s="38"/>
      <c r="U99" s="38"/>
      <c r="V99" s="38"/>
      <c r="W99" s="38"/>
      <c r="X99" s="38"/>
      <c r="Y99" s="38"/>
      <c r="Z99" s="35"/>
    </row>
    <row r="100" spans="1:26" x14ac:dyDescent="0.2">
      <c r="A100" s="35">
        <v>9009</v>
      </c>
      <c r="B100" s="51">
        <v>6205069</v>
      </c>
      <c r="C100" s="52" t="s">
        <v>109</v>
      </c>
      <c r="D100" s="52"/>
      <c r="E100" s="35"/>
      <c r="F100" s="40"/>
      <c r="G100" s="35"/>
      <c r="H100" s="38">
        <v>9072</v>
      </c>
      <c r="I100" s="38">
        <v>13608</v>
      </c>
      <c r="J100" s="38">
        <v>13608</v>
      </c>
      <c r="K100" s="38">
        <v>13608</v>
      </c>
      <c r="L100" s="38"/>
      <c r="M100" s="38"/>
      <c r="N100" s="38"/>
      <c r="O100" s="38"/>
      <c r="P100" s="38"/>
      <c r="Q100" s="38"/>
      <c r="R100" s="38"/>
      <c r="S100" s="38"/>
      <c r="T100" s="38"/>
      <c r="U100" s="38"/>
      <c r="V100" s="38"/>
      <c r="W100" s="38"/>
      <c r="X100" s="38"/>
      <c r="Y100" s="38"/>
      <c r="Z100" s="35"/>
    </row>
    <row r="101" spans="1:26" x14ac:dyDescent="0.2">
      <c r="A101" s="35">
        <v>9009</v>
      </c>
      <c r="B101" s="51">
        <v>6205068</v>
      </c>
      <c r="C101" s="52" t="s">
        <v>110</v>
      </c>
      <c r="D101" s="52"/>
      <c r="E101" s="35"/>
      <c r="F101" s="40"/>
      <c r="G101" s="35"/>
      <c r="H101" s="38">
        <f>+H102*0.88%</f>
        <v>109.77120000000001</v>
      </c>
      <c r="I101" s="38">
        <f>+I102*0.88%</f>
        <v>159.66720000000001</v>
      </c>
      <c r="J101" s="38">
        <f>+J102*0.88%</f>
        <v>159.66720000000001</v>
      </c>
      <c r="K101" s="38">
        <f>+K102*0.88%</f>
        <v>119.75040000000001</v>
      </c>
      <c r="L101" s="38"/>
      <c r="M101" s="38"/>
      <c r="N101" s="38"/>
      <c r="O101" s="38"/>
      <c r="P101" s="38"/>
      <c r="Q101" s="38"/>
      <c r="R101" s="38"/>
      <c r="S101" s="38"/>
      <c r="T101" s="38"/>
      <c r="U101" s="38"/>
      <c r="V101" s="38"/>
      <c r="W101" s="38"/>
      <c r="X101" s="38"/>
      <c r="Y101" s="38"/>
      <c r="Z101" s="35"/>
    </row>
    <row r="102" spans="1:26" x14ac:dyDescent="0.2">
      <c r="A102" s="35">
        <v>9009</v>
      </c>
      <c r="B102" s="51">
        <v>6205067</v>
      </c>
      <c r="C102" s="52" t="s">
        <v>111</v>
      </c>
      <c r="D102" s="52"/>
      <c r="E102" s="35"/>
      <c r="F102" s="40"/>
      <c r="G102" s="35"/>
      <c r="H102" s="38">
        <v>12474</v>
      </c>
      <c r="I102" s="38">
        <v>18144</v>
      </c>
      <c r="J102" s="38">
        <v>18144</v>
      </c>
      <c r="K102" s="38">
        <v>13608</v>
      </c>
      <c r="L102" s="38"/>
      <c r="M102" s="38"/>
      <c r="N102" s="38"/>
      <c r="O102" s="38"/>
      <c r="P102" s="38"/>
      <c r="Q102" s="38"/>
      <c r="R102" s="38"/>
      <c r="S102" s="38"/>
      <c r="T102" s="38"/>
      <c r="U102" s="38"/>
      <c r="V102" s="38"/>
      <c r="W102" s="38"/>
      <c r="X102" s="38"/>
      <c r="Y102" s="38"/>
      <c r="Z102" s="35"/>
    </row>
    <row r="103" spans="1:26" x14ac:dyDescent="0.2">
      <c r="A103" s="35">
        <v>9009</v>
      </c>
      <c r="B103" s="51">
        <v>6205074</v>
      </c>
      <c r="C103" s="52" t="s">
        <v>112</v>
      </c>
      <c r="D103" s="52"/>
      <c r="E103" s="35"/>
      <c r="F103" s="40"/>
      <c r="G103" s="35"/>
      <c r="H103" s="38">
        <v>0</v>
      </c>
      <c r="I103" s="38">
        <f>+I104*0.88%</f>
        <v>39.916800000000002</v>
      </c>
      <c r="J103" s="38">
        <f>+J104*0.88%</f>
        <v>29.937600000000003</v>
      </c>
      <c r="K103" s="38">
        <f>+K104*0.88%</f>
        <v>29.937600000000003</v>
      </c>
      <c r="L103" s="38"/>
      <c r="M103" s="38"/>
      <c r="N103" s="38"/>
      <c r="O103" s="38"/>
      <c r="P103" s="38"/>
      <c r="Q103" s="38"/>
      <c r="R103" s="38"/>
      <c r="S103" s="38"/>
      <c r="T103" s="38"/>
      <c r="U103" s="38"/>
      <c r="V103" s="38"/>
      <c r="W103" s="38"/>
      <c r="X103" s="38"/>
      <c r="Y103" s="38"/>
      <c r="Z103" s="35"/>
    </row>
    <row r="104" spans="1:26" x14ac:dyDescent="0.2">
      <c r="A104" s="35">
        <v>9009</v>
      </c>
      <c r="B104" s="51">
        <v>6205073</v>
      </c>
      <c r="C104" s="52" t="s">
        <v>113</v>
      </c>
      <c r="D104" s="52"/>
      <c r="E104" s="35"/>
      <c r="F104" s="40"/>
      <c r="G104" s="35"/>
      <c r="H104" s="38">
        <v>0</v>
      </c>
      <c r="I104" s="38">
        <v>4536</v>
      </c>
      <c r="J104" s="38">
        <v>3402</v>
      </c>
      <c r="K104" s="38">
        <v>3402</v>
      </c>
      <c r="L104" s="38"/>
      <c r="M104" s="38"/>
      <c r="N104" s="38"/>
      <c r="O104" s="38"/>
      <c r="P104" s="38"/>
      <c r="Q104" s="38"/>
      <c r="R104" s="38"/>
      <c r="S104" s="38"/>
      <c r="T104" s="38"/>
      <c r="U104" s="38"/>
      <c r="V104" s="38"/>
      <c r="W104" s="38"/>
      <c r="X104" s="38"/>
      <c r="Y104" s="38"/>
      <c r="Z104" s="35"/>
    </row>
    <row r="105" spans="1:26" x14ac:dyDescent="0.2">
      <c r="A105" s="35"/>
      <c r="B105" s="51"/>
      <c r="C105" s="52"/>
      <c r="D105" s="52"/>
      <c r="E105" s="35"/>
      <c r="F105" s="40"/>
      <c r="G105" s="38"/>
      <c r="H105" s="38"/>
      <c r="I105" s="38"/>
      <c r="J105" s="38"/>
      <c r="K105" s="38"/>
      <c r="L105" s="38"/>
      <c r="M105" s="38"/>
      <c r="N105" s="38"/>
      <c r="O105" s="38"/>
      <c r="P105" s="38"/>
      <c r="Q105" s="38"/>
      <c r="R105" s="38"/>
      <c r="S105" s="38"/>
      <c r="T105" s="38"/>
      <c r="U105" s="38"/>
      <c r="V105" s="38"/>
      <c r="W105" s="38"/>
      <c r="X105" s="38"/>
      <c r="Y105" s="38"/>
      <c r="Z105" s="35"/>
    </row>
    <row r="106" spans="1:26" x14ac:dyDescent="0.2">
      <c r="A106" s="35"/>
      <c r="B106" s="51"/>
      <c r="C106" s="52"/>
      <c r="D106" s="52"/>
      <c r="E106" s="35"/>
      <c r="F106" s="40"/>
      <c r="G106" s="38"/>
      <c r="H106" s="38"/>
      <c r="I106" s="38"/>
      <c r="J106" s="38"/>
      <c r="K106" s="38"/>
      <c r="L106" s="38"/>
      <c r="M106" s="38"/>
      <c r="N106" s="38"/>
      <c r="O106" s="38"/>
      <c r="P106" s="38"/>
      <c r="Q106" s="38"/>
      <c r="R106" s="38"/>
      <c r="S106" s="38"/>
      <c r="T106" s="38"/>
      <c r="U106" s="38"/>
      <c r="V106" s="38"/>
      <c r="W106" s="38"/>
      <c r="X106" s="38"/>
      <c r="Y106" s="38"/>
      <c r="Z106" s="35"/>
    </row>
    <row r="107" spans="1:26" x14ac:dyDescent="0.2">
      <c r="A107" s="35"/>
      <c r="B107" s="35"/>
      <c r="C107" s="41" t="s">
        <v>64</v>
      </c>
      <c r="D107" s="41"/>
      <c r="E107" s="35"/>
      <c r="F107" s="40"/>
      <c r="G107" s="44">
        <f>SUM(G50:G106)</f>
        <v>85836</v>
      </c>
      <c r="H107" s="44">
        <f t="shared" ref="H107:Y107" si="2">SUM(H50:H106)</f>
        <v>188894.16800000003</v>
      </c>
      <c r="I107" s="44">
        <f t="shared" si="2"/>
        <v>250124.0864</v>
      </c>
      <c r="J107" s="44">
        <f t="shared" si="2"/>
        <v>220595.27711877483</v>
      </c>
      <c r="K107" s="44">
        <f t="shared" si="2"/>
        <v>265531.75199999998</v>
      </c>
      <c r="L107" s="44">
        <f t="shared" si="2"/>
        <v>88180</v>
      </c>
      <c r="M107" s="44">
        <f t="shared" si="2"/>
        <v>92197</v>
      </c>
      <c r="N107" s="44">
        <f t="shared" si="2"/>
        <v>124138.00000000003</v>
      </c>
      <c r="O107" s="44">
        <f t="shared" si="2"/>
        <v>95332.640000000014</v>
      </c>
      <c r="P107" s="44">
        <f t="shared" si="2"/>
        <v>101778</v>
      </c>
      <c r="Q107" s="44">
        <f t="shared" si="2"/>
        <v>114566.99999999997</v>
      </c>
      <c r="R107" s="44">
        <f t="shared" si="2"/>
        <v>108952</v>
      </c>
      <c r="S107" s="44">
        <f t="shared" si="2"/>
        <v>107294.99999999994</v>
      </c>
      <c r="T107" s="44">
        <f t="shared" si="2"/>
        <v>109932.80000000005</v>
      </c>
      <c r="U107" s="44">
        <f t="shared" si="2"/>
        <v>115953.60000000008</v>
      </c>
      <c r="V107" s="44">
        <f t="shared" si="2"/>
        <v>122212</v>
      </c>
      <c r="W107" s="44">
        <f t="shared" si="2"/>
        <v>208823.03999999998</v>
      </c>
      <c r="X107" s="44">
        <f t="shared" si="2"/>
        <v>118835</v>
      </c>
      <c r="Y107" s="44">
        <f t="shared" si="2"/>
        <v>0</v>
      </c>
      <c r="Z107" s="35"/>
    </row>
    <row r="110" spans="1:26" ht="15" x14ac:dyDescent="0.2">
      <c r="A110" s="35"/>
      <c r="B110" s="35"/>
      <c r="C110" s="53" t="s">
        <v>114</v>
      </c>
      <c r="D110" s="53"/>
      <c r="E110" s="35"/>
      <c r="F110" s="40"/>
      <c r="G110" s="35"/>
      <c r="H110" s="35"/>
      <c r="I110" s="35"/>
      <c r="J110" s="35"/>
      <c r="K110" s="35"/>
      <c r="L110" s="35"/>
      <c r="M110" s="35"/>
      <c r="N110" s="35"/>
      <c r="O110" s="35"/>
      <c r="P110" s="35"/>
      <c r="Q110" s="35"/>
      <c r="R110" s="35"/>
      <c r="S110" s="35"/>
      <c r="T110" s="35"/>
      <c r="U110" s="35"/>
      <c r="V110" s="35"/>
      <c r="W110" s="35"/>
      <c r="X110" s="35"/>
      <c r="Y110" s="35"/>
    </row>
    <row r="111" spans="1:26" x14ac:dyDescent="0.2">
      <c r="A111" s="35">
        <v>9004</v>
      </c>
      <c r="B111" s="52">
        <v>6207005</v>
      </c>
      <c r="C111" s="54" t="s">
        <v>115</v>
      </c>
      <c r="D111" s="54"/>
      <c r="E111" s="55">
        <v>0.20023940245442934</v>
      </c>
      <c r="F111" s="56"/>
      <c r="G111" s="35"/>
      <c r="H111" s="57">
        <v>232585.57492841172</v>
      </c>
      <c r="I111" s="57">
        <v>319775.81793914392</v>
      </c>
      <c r="J111" s="57">
        <v>426837.91936915484</v>
      </c>
      <c r="K111" s="57">
        <v>345679.28763915499</v>
      </c>
      <c r="L111" s="57">
        <v>301481.92610696697</v>
      </c>
      <c r="M111" s="57">
        <v>444255.14307344594</v>
      </c>
      <c r="N111" s="57">
        <v>328062.22501121432</v>
      </c>
      <c r="O111" s="57">
        <v>285735.82035979949</v>
      </c>
      <c r="P111" s="57">
        <v>354896.90805233974</v>
      </c>
      <c r="Q111" s="57">
        <v>367798.13251307613</v>
      </c>
      <c r="R111" s="57">
        <v>461995.15269449353</v>
      </c>
      <c r="S111" s="57">
        <v>286518.15570518892</v>
      </c>
      <c r="T111" s="57">
        <v>279102.68991409399</v>
      </c>
      <c r="U111" s="57">
        <v>362737.88257365028</v>
      </c>
      <c r="V111" s="57">
        <v>554889.29517990106</v>
      </c>
      <c r="W111" s="57">
        <v>513619.47375947755</v>
      </c>
      <c r="X111" s="35"/>
      <c r="Y111" s="35"/>
      <c r="Z111" s="35"/>
    </row>
    <row r="112" spans="1:26" x14ac:dyDescent="0.2">
      <c r="A112" s="35">
        <v>9004</v>
      </c>
      <c r="B112" s="52">
        <v>6207025</v>
      </c>
      <c r="C112" s="54" t="s">
        <v>116</v>
      </c>
      <c r="D112" s="54"/>
      <c r="E112" s="58">
        <v>3.3137043435105033E-2</v>
      </c>
      <c r="F112" s="59"/>
      <c r="G112" s="35"/>
      <c r="H112" s="57">
        <v>38489.918589003311</v>
      </c>
      <c r="I112" s="57">
        <v>52918.781411951102</v>
      </c>
      <c r="J112" s="57">
        <v>70636.180993920425</v>
      </c>
      <c r="K112" s="57">
        <v>57205.472193324873</v>
      </c>
      <c r="L112" s="57">
        <v>49891.377810015554</v>
      </c>
      <c r="M112" s="57">
        <v>73518.507305992709</v>
      </c>
      <c r="N112" s="57">
        <v>54290.075111904334</v>
      </c>
      <c r="O112" s="57">
        <v>47285.600007635265</v>
      </c>
      <c r="P112" s="57">
        <v>58730.869713773063</v>
      </c>
      <c r="Q112" s="57">
        <v>60865.856285253438</v>
      </c>
      <c r="R112" s="57">
        <v>76454.250532082398</v>
      </c>
      <c r="S112" s="57">
        <v>47415.066436336223</v>
      </c>
      <c r="T112" s="57">
        <v>46187.902306803968</v>
      </c>
      <c r="U112" s="57">
        <v>60028.450060604904</v>
      </c>
      <c r="V112" s="57">
        <v>91827.035292096509</v>
      </c>
      <c r="W112" s="57">
        <v>84997.411111217152</v>
      </c>
      <c r="X112" s="35"/>
      <c r="Y112" s="35"/>
      <c r="Z112" s="35"/>
    </row>
    <row r="113" spans="1:26" x14ac:dyDescent="0.2">
      <c r="A113" s="35">
        <v>9004</v>
      </c>
      <c r="B113" s="52">
        <v>6207001</v>
      </c>
      <c r="C113" s="54" t="s">
        <v>117</v>
      </c>
      <c r="D113" s="54"/>
      <c r="E113" s="58">
        <v>0</v>
      </c>
      <c r="F113" s="59"/>
      <c r="G113" s="35"/>
      <c r="H113" s="57">
        <v>0</v>
      </c>
      <c r="I113" s="57">
        <v>0</v>
      </c>
      <c r="J113" s="57">
        <v>0</v>
      </c>
      <c r="K113" s="57">
        <v>0</v>
      </c>
      <c r="L113" s="57">
        <v>0</v>
      </c>
      <c r="M113" s="57">
        <v>0</v>
      </c>
      <c r="N113" s="57">
        <v>0</v>
      </c>
      <c r="O113" s="57">
        <v>0</v>
      </c>
      <c r="P113" s="57">
        <v>0</v>
      </c>
      <c r="Q113" s="57">
        <v>0</v>
      </c>
      <c r="R113" s="57">
        <v>0</v>
      </c>
      <c r="S113" s="57">
        <v>0</v>
      </c>
      <c r="T113" s="57">
        <v>0</v>
      </c>
      <c r="U113" s="57">
        <v>0</v>
      </c>
      <c r="V113" s="57">
        <v>0</v>
      </c>
      <c r="W113" s="57">
        <v>0</v>
      </c>
      <c r="X113" s="35"/>
      <c r="Y113" s="35"/>
      <c r="Z113" s="35"/>
    </row>
    <row r="114" spans="1:26" x14ac:dyDescent="0.2">
      <c r="A114" s="35">
        <v>9004</v>
      </c>
      <c r="B114" s="52">
        <v>6207004</v>
      </c>
      <c r="C114" s="54" t="s">
        <v>118</v>
      </c>
      <c r="D114" s="54"/>
      <c r="E114" s="55">
        <v>6.319873821113782E-2</v>
      </c>
      <c r="F114" s="56"/>
      <c r="G114" s="35"/>
      <c r="H114" s="57">
        <v>73407.704384919489</v>
      </c>
      <c r="I114" s="57">
        <v>100926.33096419525</v>
      </c>
      <c r="J114" s="57">
        <v>134716.83192291341</v>
      </c>
      <c r="K114" s="57">
        <v>109101.87773603355</v>
      </c>
      <c r="L114" s="57">
        <v>95152.487921351858</v>
      </c>
      <c r="M114" s="57">
        <v>140213.98456999456</v>
      </c>
      <c r="N114" s="57">
        <v>103541.65274821765</v>
      </c>
      <c r="O114" s="57">
        <v>90182.766663885544</v>
      </c>
      <c r="P114" s="57">
        <v>112011.10525210686</v>
      </c>
      <c r="Q114" s="57">
        <v>116082.93675631225</v>
      </c>
      <c r="R114" s="57">
        <v>145813.01358307208</v>
      </c>
      <c r="S114" s="57">
        <v>90429.684134076466</v>
      </c>
      <c r="T114" s="57">
        <v>88089.245261903387</v>
      </c>
      <c r="U114" s="57">
        <v>114485.84144297859</v>
      </c>
      <c r="V114" s="57">
        <v>175131.88149978736</v>
      </c>
      <c r="W114" s="57">
        <v>162106.4698775002</v>
      </c>
      <c r="X114" s="35"/>
      <c r="Y114" s="35"/>
      <c r="Z114" s="35"/>
    </row>
    <row r="115" spans="1:26" x14ac:dyDescent="0.2">
      <c r="A115" s="35">
        <v>9004</v>
      </c>
      <c r="B115" s="52">
        <v>6207002</v>
      </c>
      <c r="C115" s="54" t="s">
        <v>119</v>
      </c>
      <c r="D115" s="54"/>
      <c r="E115" s="55">
        <v>9.9284594285805772E-2</v>
      </c>
      <c r="F115" s="56"/>
      <c r="G115" s="35"/>
      <c r="H115" s="57">
        <v>115322.77943524912</v>
      </c>
      <c r="I115" s="57">
        <v>158554.27032511754</v>
      </c>
      <c r="J115" s="57">
        <v>211638.81399420643</v>
      </c>
      <c r="K115" s="57">
        <v>171397.97365341507</v>
      </c>
      <c r="L115" s="57">
        <v>149483.61986270687</v>
      </c>
      <c r="M115" s="57">
        <v>220274.78657437436</v>
      </c>
      <c r="N115" s="57">
        <v>162662.91504814988</v>
      </c>
      <c r="O115" s="57">
        <v>141676.23679261055</v>
      </c>
      <c r="P115" s="57">
        <v>175968.34138217359</v>
      </c>
      <c r="Q115" s="57">
        <v>182365.14850741375</v>
      </c>
      <c r="R115" s="57">
        <v>229070.80592053098</v>
      </c>
      <c r="S115" s="57">
        <v>142064.14170248518</v>
      </c>
      <c r="T115" s="57">
        <v>138387.33532229892</v>
      </c>
      <c r="U115" s="57">
        <v>179856.12752521716</v>
      </c>
      <c r="V115" s="57">
        <v>275130.45819246827</v>
      </c>
      <c r="W115" s="57">
        <v>254667.66502713753</v>
      </c>
      <c r="X115" s="35"/>
      <c r="Y115" s="35"/>
      <c r="Z115" s="35"/>
    </row>
    <row r="116" spans="1:26" x14ac:dyDescent="0.2">
      <c r="A116" s="35">
        <v>9004</v>
      </c>
      <c r="B116" s="52">
        <v>6207032</v>
      </c>
      <c r="C116" s="54" t="s">
        <v>120</v>
      </c>
      <c r="D116" s="54"/>
      <c r="E116" s="58">
        <v>9.2362058036007045E-6</v>
      </c>
      <c r="F116" s="59"/>
      <c r="G116" s="35"/>
      <c r="H116" s="57">
        <v>0</v>
      </c>
      <c r="I116" s="57">
        <v>0</v>
      </c>
      <c r="J116" s="57">
        <v>0</v>
      </c>
      <c r="K116" s="57">
        <v>0</v>
      </c>
      <c r="L116" s="57">
        <v>0</v>
      </c>
      <c r="M116" s="57">
        <v>0</v>
      </c>
      <c r="N116" s="57">
        <v>0</v>
      </c>
      <c r="O116" s="57">
        <v>0</v>
      </c>
      <c r="P116" s="57">
        <v>0</v>
      </c>
      <c r="Q116" s="57">
        <v>0</v>
      </c>
      <c r="R116" s="57">
        <v>0</v>
      </c>
      <c r="S116" s="57">
        <v>0</v>
      </c>
      <c r="T116" s="57">
        <v>0</v>
      </c>
      <c r="U116" s="57">
        <v>0</v>
      </c>
      <c r="V116" s="57">
        <v>0</v>
      </c>
      <c r="W116" s="57">
        <v>0</v>
      </c>
      <c r="X116" s="35"/>
      <c r="Y116" s="35"/>
      <c r="Z116" s="35"/>
    </row>
    <row r="117" spans="1:26" x14ac:dyDescent="0.2">
      <c r="A117" s="35">
        <v>9004</v>
      </c>
      <c r="B117" s="52">
        <v>6207047</v>
      </c>
      <c r="C117" s="54" t="s">
        <v>121</v>
      </c>
      <c r="D117" s="54"/>
      <c r="E117" s="55">
        <v>0.43121227972033999</v>
      </c>
      <c r="F117" s="56"/>
      <c r="G117" s="35"/>
      <c r="H117" s="57">
        <v>500869.23335566442</v>
      </c>
      <c r="I117" s="57">
        <v>688631.99631429219</v>
      </c>
      <c r="J117" s="57">
        <v>919188.48151850607</v>
      </c>
      <c r="K117" s="57">
        <v>744414.69484961452</v>
      </c>
      <c r="L117" s="57">
        <v>649236.3993178138</v>
      </c>
      <c r="M117" s="57">
        <v>956696.1880331405</v>
      </c>
      <c r="N117" s="57">
        <v>706476.63847981906</v>
      </c>
      <c r="O117" s="57">
        <v>615327.41800481325</v>
      </c>
      <c r="P117" s="57">
        <v>764264.68972198095</v>
      </c>
      <c r="Q117" s="57">
        <v>792047.26569208258</v>
      </c>
      <c r="R117" s="57">
        <v>994899.00874268415</v>
      </c>
      <c r="S117" s="57">
        <v>617012.16438168066</v>
      </c>
      <c r="T117" s="57">
        <v>601043.08002679714</v>
      </c>
      <c r="U117" s="57">
        <v>781150.10017126997</v>
      </c>
      <c r="V117" s="57">
        <v>1194945.0259740574</v>
      </c>
      <c r="W117" s="57">
        <v>1106071.1402142246</v>
      </c>
      <c r="X117" s="35"/>
      <c r="Y117" s="35"/>
      <c r="Z117" s="35"/>
    </row>
    <row r="118" spans="1:26" x14ac:dyDescent="0.2">
      <c r="A118" s="35">
        <v>9004</v>
      </c>
      <c r="B118" s="52">
        <v>6207052</v>
      </c>
      <c r="C118" s="54" t="s">
        <v>122</v>
      </c>
      <c r="D118" s="54"/>
      <c r="E118" s="58">
        <v>4.6181029018003522E-6</v>
      </c>
      <c r="F118" s="59"/>
      <c r="G118" s="35"/>
      <c r="H118" s="57">
        <v>5.3640996992999268</v>
      </c>
      <c r="I118" s="57">
        <v>7.374960245830855</v>
      </c>
      <c r="J118" s="57">
        <v>9.8441236333879001</v>
      </c>
      <c r="K118" s="57">
        <v>7.972369582465002</v>
      </c>
      <c r="L118" s="57">
        <v>6.9530499029120829</v>
      </c>
      <c r="M118" s="57">
        <v>10.245815459992295</v>
      </c>
      <c r="N118" s="57">
        <v>7.5660688891646073</v>
      </c>
      <c r="O118" s="57">
        <v>6.5898989158849508</v>
      </c>
      <c r="P118" s="57">
        <v>8.1849547133435774</v>
      </c>
      <c r="Q118" s="57">
        <v>8.482494465203672</v>
      </c>
      <c r="R118" s="57">
        <v>10.654951668474393</v>
      </c>
      <c r="S118" s="57">
        <v>6.6079418439222843</v>
      </c>
      <c r="T118" s="57">
        <v>6.4369196391599113</v>
      </c>
      <c r="U118" s="57">
        <v>8.3657903867722752</v>
      </c>
      <c r="V118" s="57">
        <v>12.797360723404264</v>
      </c>
      <c r="W118" s="57">
        <v>11.845558631896251</v>
      </c>
      <c r="X118" s="35"/>
      <c r="Y118" s="35"/>
      <c r="Z118" s="35"/>
    </row>
    <row r="119" spans="1:26" x14ac:dyDescent="0.2">
      <c r="A119" s="35">
        <v>9004</v>
      </c>
      <c r="B119" s="52">
        <v>6207049</v>
      </c>
      <c r="C119" s="54" t="s">
        <v>123</v>
      </c>
      <c r="D119" s="54"/>
      <c r="E119" s="58">
        <v>0</v>
      </c>
      <c r="F119" s="59"/>
      <c r="G119" s="35"/>
      <c r="H119" s="57">
        <v>0</v>
      </c>
      <c r="I119" s="57">
        <v>0</v>
      </c>
      <c r="J119" s="57">
        <v>0</v>
      </c>
      <c r="K119" s="57">
        <v>0</v>
      </c>
      <c r="L119" s="57">
        <v>0</v>
      </c>
      <c r="M119" s="57">
        <v>0</v>
      </c>
      <c r="N119" s="57">
        <v>0</v>
      </c>
      <c r="O119" s="57">
        <v>0</v>
      </c>
      <c r="P119" s="57">
        <v>0</v>
      </c>
      <c r="Q119" s="57">
        <v>0</v>
      </c>
      <c r="R119" s="57">
        <v>0</v>
      </c>
      <c r="S119" s="57">
        <v>0</v>
      </c>
      <c r="T119" s="57">
        <v>0</v>
      </c>
      <c r="U119" s="57">
        <v>0</v>
      </c>
      <c r="V119" s="57">
        <v>0</v>
      </c>
      <c r="W119" s="57">
        <v>0</v>
      </c>
      <c r="X119" s="35"/>
      <c r="Y119" s="35"/>
      <c r="Z119" s="35"/>
    </row>
    <row r="120" spans="1:26" x14ac:dyDescent="0.2">
      <c r="A120" s="35">
        <v>9004</v>
      </c>
      <c r="B120" s="52">
        <v>6207048</v>
      </c>
      <c r="C120" s="54" t="s">
        <v>124</v>
      </c>
      <c r="D120" s="54"/>
      <c r="E120" s="55">
        <v>0.14063200893325825</v>
      </c>
      <c r="F120" s="56"/>
      <c r="G120" s="35"/>
      <c r="H120" s="57">
        <v>163349.35207631445</v>
      </c>
      <c r="I120" s="57">
        <v>224584.74772612314</v>
      </c>
      <c r="J120" s="57">
        <v>299776.53425847273</v>
      </c>
      <c r="K120" s="57">
        <v>242777.25598175172</v>
      </c>
      <c r="L120" s="57">
        <v>211736.59332677972</v>
      </c>
      <c r="M120" s="57">
        <v>312008.98765950534</v>
      </c>
      <c r="N120" s="57">
        <v>230404.45183580366</v>
      </c>
      <c r="O120" s="57">
        <v>200677.79841950047</v>
      </c>
      <c r="P120" s="57">
        <v>249250.96924897638</v>
      </c>
      <c r="Q120" s="57">
        <v>258311.74895253725</v>
      </c>
      <c r="R120" s="57">
        <v>324468.13985893835</v>
      </c>
      <c r="S120" s="57">
        <v>201227.24767840269</v>
      </c>
      <c r="T120" s="57">
        <v>196019.22249157733</v>
      </c>
      <c r="U120" s="57">
        <v>254757.83745478492</v>
      </c>
      <c r="V120" s="57">
        <v>389709.49453601445</v>
      </c>
      <c r="W120" s="57">
        <v>360724.89997804863</v>
      </c>
      <c r="X120" s="35"/>
      <c r="Y120" s="35"/>
      <c r="Z120" s="35"/>
    </row>
    <row r="121" spans="1:26" x14ac:dyDescent="0.2">
      <c r="A121" s="35">
        <v>9004</v>
      </c>
      <c r="B121" s="52">
        <v>6207049</v>
      </c>
      <c r="C121" s="54" t="s">
        <v>125</v>
      </c>
      <c r="D121" s="54"/>
      <c r="E121" s="58">
        <v>2.0271932371269612E-2</v>
      </c>
      <c r="F121" s="59"/>
      <c r="G121" s="35"/>
      <c r="H121" s="57">
        <v>23546.609646693578</v>
      </c>
      <c r="I121" s="57">
        <v>32373.617159115507</v>
      </c>
      <c r="J121" s="57">
        <v>43212.421376028411</v>
      </c>
      <c r="K121" s="57">
        <v>34996.045010493872</v>
      </c>
      <c r="L121" s="57">
        <v>30521.571390483074</v>
      </c>
      <c r="M121" s="57">
        <v>44975.714597546175</v>
      </c>
      <c r="N121" s="57">
        <v>33212.52040046957</v>
      </c>
      <c r="O121" s="57">
        <v>28927.459607762969</v>
      </c>
      <c r="P121" s="57">
        <v>35929.222873340521</v>
      </c>
      <c r="Q121" s="57">
        <v>37235.323204089051</v>
      </c>
      <c r="R121" s="57">
        <v>46771.68617404643</v>
      </c>
      <c r="S121" s="57">
        <v>29006.66204753752</v>
      </c>
      <c r="T121" s="57">
        <v>28255.931576032286</v>
      </c>
      <c r="U121" s="57">
        <v>36723.031201134698</v>
      </c>
      <c r="V121" s="57">
        <v>56176.147788836919</v>
      </c>
      <c r="W121" s="57">
        <v>51998.053874480582</v>
      </c>
      <c r="X121" s="35"/>
      <c r="Y121" s="35"/>
      <c r="Z121" s="35"/>
    </row>
    <row r="122" spans="1:26" x14ac:dyDescent="0.2">
      <c r="A122" s="35">
        <v>9004</v>
      </c>
      <c r="B122" s="52">
        <v>6207051</v>
      </c>
      <c r="C122" s="54" t="s">
        <v>126</v>
      </c>
      <c r="D122" s="54"/>
      <c r="E122" s="58">
        <v>0</v>
      </c>
      <c r="F122" s="59"/>
      <c r="G122" s="35"/>
      <c r="H122" s="57">
        <v>0</v>
      </c>
      <c r="I122" s="57">
        <v>0</v>
      </c>
      <c r="J122" s="57">
        <v>0</v>
      </c>
      <c r="K122" s="57">
        <v>0</v>
      </c>
      <c r="L122" s="57">
        <v>0</v>
      </c>
      <c r="M122" s="57">
        <v>0</v>
      </c>
      <c r="N122" s="57">
        <v>0</v>
      </c>
      <c r="O122" s="57">
        <v>0</v>
      </c>
      <c r="P122" s="57">
        <v>0</v>
      </c>
      <c r="Q122" s="57">
        <v>0</v>
      </c>
      <c r="R122" s="57">
        <v>0</v>
      </c>
      <c r="S122" s="57">
        <v>0</v>
      </c>
      <c r="T122" s="57">
        <v>0</v>
      </c>
      <c r="U122" s="57">
        <v>0</v>
      </c>
      <c r="V122" s="57">
        <v>0</v>
      </c>
      <c r="W122" s="57">
        <v>0</v>
      </c>
      <c r="X122" s="35"/>
      <c r="Y122" s="35"/>
      <c r="Z122" s="35"/>
    </row>
    <row r="123" spans="1:26" x14ac:dyDescent="0.2">
      <c r="A123" s="35"/>
      <c r="B123" s="35"/>
      <c r="C123" s="60" t="s">
        <v>127</v>
      </c>
      <c r="D123" s="60"/>
      <c r="E123" s="35"/>
      <c r="F123" s="40"/>
      <c r="G123" s="35"/>
      <c r="H123" s="61">
        <f>SUM(H111:H122)</f>
        <v>1147576.5365159553</v>
      </c>
      <c r="I123" s="61">
        <f>SUM(I111:I122)</f>
        <v>1577772.9368001847</v>
      </c>
      <c r="J123" s="61">
        <f>SUM(J111:J122)</f>
        <v>2106017.0275568357</v>
      </c>
      <c r="K123" s="61">
        <f>SUM(K111:K122)</f>
        <v>1705580.5794333711</v>
      </c>
      <c r="L123" s="61">
        <f t="shared" ref="L123:W123" si="3">SUM(L111:L122)</f>
        <v>1487510.9287860207</v>
      </c>
      <c r="M123" s="61">
        <f t="shared" si="3"/>
        <v>2191953.5576294595</v>
      </c>
      <c r="N123" s="61">
        <f t="shared" si="3"/>
        <v>1618658.0447044678</v>
      </c>
      <c r="O123" s="61">
        <f t="shared" si="3"/>
        <v>1409819.6897549233</v>
      </c>
      <c r="P123" s="61">
        <f t="shared" si="3"/>
        <v>1751060.2911994045</v>
      </c>
      <c r="Q123" s="61">
        <f t="shared" si="3"/>
        <v>1814714.8944052297</v>
      </c>
      <c r="R123" s="61">
        <f t="shared" si="3"/>
        <v>2279482.7124575167</v>
      </c>
      <c r="S123" s="61">
        <f t="shared" si="3"/>
        <v>1413679.7300275518</v>
      </c>
      <c r="T123" s="61">
        <f t="shared" si="3"/>
        <v>1377091.8438191458</v>
      </c>
      <c r="U123" s="61">
        <f t="shared" si="3"/>
        <v>1789747.6362200272</v>
      </c>
      <c r="V123" s="61">
        <f t="shared" si="3"/>
        <v>2737822.135823885</v>
      </c>
      <c r="W123" s="61">
        <f t="shared" si="3"/>
        <v>2534196.9594007181</v>
      </c>
      <c r="X123" s="41"/>
      <c r="Y123" s="35"/>
      <c r="Z123" s="35"/>
    </row>
    <row r="126" spans="1:26" ht="15" x14ac:dyDescent="0.2">
      <c r="A126" s="35"/>
      <c r="B126" s="35"/>
      <c r="C126" s="62" t="s">
        <v>128</v>
      </c>
      <c r="D126" s="62"/>
      <c r="E126" s="35"/>
      <c r="F126" s="40"/>
      <c r="G126" s="35"/>
      <c r="H126" s="63"/>
      <c r="I126" s="63"/>
      <c r="J126" s="63"/>
      <c r="K126" s="63"/>
      <c r="L126" s="63"/>
      <c r="M126" s="63"/>
      <c r="N126" s="63"/>
      <c r="O126" s="63"/>
      <c r="P126" s="63"/>
      <c r="Q126" s="64"/>
      <c r="R126" s="64"/>
      <c r="S126" s="64"/>
      <c r="T126" s="64"/>
      <c r="U126" s="64"/>
      <c r="V126" s="64"/>
      <c r="W126" s="64"/>
      <c r="X126" s="64"/>
      <c r="Y126" s="64"/>
    </row>
    <row r="127" spans="1:26" x14ac:dyDescent="0.2">
      <c r="A127" s="35">
        <v>9005</v>
      </c>
      <c r="B127" s="52">
        <v>6207007</v>
      </c>
      <c r="C127" s="54" t="s">
        <v>129</v>
      </c>
      <c r="D127" s="54"/>
      <c r="E127" s="58">
        <v>4.8457465745757721E-3</v>
      </c>
      <c r="F127" s="59"/>
      <c r="G127" s="35"/>
      <c r="H127" s="40">
        <v>35291.080362443099</v>
      </c>
      <c r="I127" s="40">
        <v>41458.818901102022</v>
      </c>
      <c r="J127" s="40">
        <v>38371.392175382302</v>
      </c>
      <c r="K127" s="40">
        <v>44364.277666878632</v>
      </c>
      <c r="L127" s="40">
        <v>31456.64555606815</v>
      </c>
      <c r="M127" s="40">
        <v>30943.943278043778</v>
      </c>
      <c r="N127" s="40">
        <v>26996.371337454668</v>
      </c>
      <c r="O127" s="40">
        <v>27480.257898898628</v>
      </c>
      <c r="P127" s="40">
        <v>21462.559762067212</v>
      </c>
      <c r="Q127" s="40">
        <v>15027.024915561604</v>
      </c>
      <c r="R127" s="40">
        <v>21106.065939770186</v>
      </c>
      <c r="S127" s="40">
        <v>15139.867622213884</v>
      </c>
      <c r="T127" s="40">
        <v>38820.188398687409</v>
      </c>
      <c r="U127" s="40">
        <v>45604.700791212214</v>
      </c>
      <c r="V127" s="40">
        <v>44127.101001689618</v>
      </c>
      <c r="W127" s="40">
        <v>51018.919316910462</v>
      </c>
      <c r="X127" s="40">
        <v>9728.4516582758333</v>
      </c>
      <c r="Y127" s="35"/>
      <c r="Z127" s="35"/>
    </row>
    <row r="128" spans="1:26" x14ac:dyDescent="0.2">
      <c r="A128" s="35">
        <v>9005</v>
      </c>
      <c r="B128" s="52">
        <v>6207024</v>
      </c>
      <c r="C128" s="54" t="s">
        <v>130</v>
      </c>
      <c r="D128" s="54"/>
      <c r="E128" s="58">
        <v>1.0440359122107275E-2</v>
      </c>
      <c r="F128" s="59"/>
      <c r="G128" s="35"/>
      <c r="H128" s="40">
        <v>76036.075581049212</v>
      </c>
      <c r="I128" s="40">
        <v>89324.720441825441</v>
      </c>
      <c r="J128" s="40">
        <v>82672.733326191432</v>
      </c>
      <c r="K128" s="40">
        <v>95584.650147670196</v>
      </c>
      <c r="L128" s="40">
        <v>67774.629012856138</v>
      </c>
      <c r="M128" s="40">
        <v>66669.990992085208</v>
      </c>
      <c r="N128" s="40">
        <v>58164.785842409714</v>
      </c>
      <c r="O128" s="40">
        <v>59207.339223625044</v>
      </c>
      <c r="P128" s="40">
        <v>46241.962543261579</v>
      </c>
      <c r="Q128" s="40">
        <v>32376.339587889375</v>
      </c>
      <c r="R128" s="40">
        <v>45473.882027222731</v>
      </c>
      <c r="S128" s="40">
        <v>32619.463813151513</v>
      </c>
      <c r="T128" s="40">
        <v>83639.683139154135</v>
      </c>
      <c r="U128" s="40">
        <v>98257.192486007945</v>
      </c>
      <c r="V128" s="40">
        <v>95073.643325120065</v>
      </c>
      <c r="W128" s="40">
        <v>109922.3476698208</v>
      </c>
      <c r="X128" s="40">
        <v>20960.346863238861</v>
      </c>
      <c r="Y128" s="35"/>
      <c r="Z128" s="35"/>
    </row>
    <row r="129" spans="1:26" x14ac:dyDescent="0.2">
      <c r="A129" s="35">
        <v>9005</v>
      </c>
      <c r="B129" s="52">
        <v>6207008</v>
      </c>
      <c r="C129" s="54" t="s">
        <v>131</v>
      </c>
      <c r="D129" s="54"/>
      <c r="E129" s="58">
        <v>0</v>
      </c>
      <c r="F129" s="59"/>
      <c r="G129" s="35"/>
      <c r="H129" s="40">
        <v>0</v>
      </c>
      <c r="I129" s="40">
        <v>0</v>
      </c>
      <c r="J129" s="40">
        <v>0</v>
      </c>
      <c r="K129" s="40">
        <v>0</v>
      </c>
      <c r="L129" s="40">
        <v>0</v>
      </c>
      <c r="M129" s="40">
        <v>0</v>
      </c>
      <c r="N129" s="40">
        <v>0</v>
      </c>
      <c r="O129" s="40">
        <v>0</v>
      </c>
      <c r="P129" s="40">
        <v>0</v>
      </c>
      <c r="Q129" s="40">
        <v>0</v>
      </c>
      <c r="R129" s="40">
        <v>0</v>
      </c>
      <c r="S129" s="40">
        <v>0</v>
      </c>
      <c r="T129" s="40">
        <v>0</v>
      </c>
      <c r="U129" s="40">
        <v>0</v>
      </c>
      <c r="V129" s="40">
        <v>0</v>
      </c>
      <c r="W129" s="40">
        <v>0</v>
      </c>
      <c r="X129" s="40">
        <v>0</v>
      </c>
      <c r="Y129" s="35"/>
      <c r="Z129" s="35"/>
    </row>
    <row r="130" spans="1:26" x14ac:dyDescent="0.2">
      <c r="A130" s="35">
        <v>9005</v>
      </c>
      <c r="B130" s="52">
        <v>6207009</v>
      </c>
      <c r="C130" s="54" t="s">
        <v>132</v>
      </c>
      <c r="D130" s="54"/>
      <c r="E130" s="58">
        <v>1.0798083687096369E-3</v>
      </c>
      <c r="F130" s="59"/>
      <c r="G130" s="35"/>
      <c r="H130" s="40">
        <v>7864.1347271666946</v>
      </c>
      <c r="I130" s="40">
        <v>9238.5309296011783</v>
      </c>
      <c r="J130" s="40">
        <v>8550.5400978681319</v>
      </c>
      <c r="K130" s="40">
        <v>9885.9726894916075</v>
      </c>
      <c r="L130" s="40">
        <v>7009.6833584304595</v>
      </c>
      <c r="M130" s="40">
        <v>6895.4346659024814</v>
      </c>
      <c r="N130" s="40">
        <v>6015.7722337199566</v>
      </c>
      <c r="O130" s="40">
        <v>6123.5997378025577</v>
      </c>
      <c r="P130" s="40">
        <v>4782.6379874271106</v>
      </c>
      <c r="Q130" s="40">
        <v>3348.5670393425808</v>
      </c>
      <c r="R130" s="40">
        <v>4703.1982134345317</v>
      </c>
      <c r="S130" s="40">
        <v>3373.7124936323862</v>
      </c>
      <c r="T130" s="40">
        <v>8650.548199883362</v>
      </c>
      <c r="U130" s="40">
        <v>10162.384022561293</v>
      </c>
      <c r="V130" s="40">
        <v>9833.1211125483442</v>
      </c>
      <c r="W130" s="40">
        <v>11368.868592915356</v>
      </c>
      <c r="X130" s="40">
        <v>2167.8524358474219</v>
      </c>
      <c r="Y130" s="35"/>
      <c r="Z130" s="35"/>
    </row>
    <row r="131" spans="1:26" x14ac:dyDescent="0.2">
      <c r="A131" s="35">
        <v>9005</v>
      </c>
      <c r="B131" s="52">
        <v>6207010</v>
      </c>
      <c r="C131" s="54" t="s">
        <v>133</v>
      </c>
      <c r="D131" s="54"/>
      <c r="E131" s="55">
        <v>0.21711635044736266</v>
      </c>
      <c r="F131" s="56"/>
      <c r="G131" s="35"/>
      <c r="H131" s="40">
        <v>1581236.338656245</v>
      </c>
      <c r="I131" s="40">
        <v>1857585.2688815964</v>
      </c>
      <c r="J131" s="40">
        <v>1719251.4099714032</v>
      </c>
      <c r="K131" s="40">
        <v>1987765.9528881558</v>
      </c>
      <c r="L131" s="40">
        <v>1409432.3702942897</v>
      </c>
      <c r="M131" s="40">
        <v>1386460.4616817462</v>
      </c>
      <c r="N131" s="40">
        <v>1209587.3215621237</v>
      </c>
      <c r="O131" s="40">
        <v>1231268.1260850953</v>
      </c>
      <c r="P131" s="40">
        <v>961641.83889587841</v>
      </c>
      <c r="Q131" s="40">
        <v>673294.14725613338</v>
      </c>
      <c r="R131" s="40">
        <v>945668.93637962639</v>
      </c>
      <c r="S131" s="40">
        <v>678350.12702434685</v>
      </c>
      <c r="T131" s="40">
        <v>1739359.9725218692</v>
      </c>
      <c r="U131" s="40">
        <v>2043343.7957697553</v>
      </c>
      <c r="V131" s="40">
        <v>1977139.1214671123</v>
      </c>
      <c r="W131" s="40">
        <v>2285930.8458213806</v>
      </c>
      <c r="X131" s="40">
        <v>435888.64729958738</v>
      </c>
      <c r="Y131" s="35"/>
      <c r="Z131" s="35"/>
    </row>
    <row r="132" spans="1:26" x14ac:dyDescent="0.2">
      <c r="A132" s="35">
        <v>9005</v>
      </c>
      <c r="B132" s="52">
        <v>6207011</v>
      </c>
      <c r="C132" s="54" t="s">
        <v>134</v>
      </c>
      <c r="D132" s="54"/>
      <c r="E132" s="55">
        <v>0.10241635426382177</v>
      </c>
      <c r="F132" s="56"/>
      <c r="G132" s="35"/>
      <c r="H132" s="40">
        <v>745887.91079512914</v>
      </c>
      <c r="I132" s="40">
        <v>876244.97455412697</v>
      </c>
      <c r="J132" s="40">
        <v>810991.25473230879</v>
      </c>
      <c r="K132" s="40">
        <v>937652.74519899487</v>
      </c>
      <c r="L132" s="40">
        <v>664845.94388921303</v>
      </c>
      <c r="M132" s="40">
        <v>654009.82249287085</v>
      </c>
      <c r="N132" s="40">
        <v>570576.66722418228</v>
      </c>
      <c r="O132" s="40">
        <v>580803.75952825835</v>
      </c>
      <c r="P132" s="40">
        <v>453617.84611956502</v>
      </c>
      <c r="Q132" s="40">
        <v>317600.82447526034</v>
      </c>
      <c r="R132" s="40">
        <v>446083.23880254233</v>
      </c>
      <c r="S132" s="40">
        <v>319985.79002034769</v>
      </c>
      <c r="T132" s="40">
        <v>820476.70187464193</v>
      </c>
      <c r="U132" s="40">
        <v>963869.47200953925</v>
      </c>
      <c r="V132" s="40">
        <v>932639.94294215448</v>
      </c>
      <c r="W132" s="40">
        <v>1078300.6569788447</v>
      </c>
      <c r="X132" s="40">
        <v>205613.8380616137</v>
      </c>
      <c r="Y132" s="35"/>
      <c r="Z132" s="35"/>
    </row>
    <row r="133" spans="1:26" x14ac:dyDescent="0.2">
      <c r="A133" s="35">
        <v>9005</v>
      </c>
      <c r="B133" s="52">
        <v>6207012</v>
      </c>
      <c r="C133" s="54" t="s">
        <v>135</v>
      </c>
      <c r="D133" s="54"/>
      <c r="E133" s="55">
        <v>0.20802112577509271</v>
      </c>
      <c r="F133" s="56"/>
      <c r="G133" s="35"/>
      <c r="H133" s="40">
        <v>1514996.7407153116</v>
      </c>
      <c r="I133" s="40">
        <v>1779769.1332770458</v>
      </c>
      <c r="J133" s="40">
        <v>1647230.2203669022</v>
      </c>
      <c r="K133" s="40">
        <v>1904496.4160699712</v>
      </c>
      <c r="L133" s="40">
        <v>1350389.8152689168</v>
      </c>
      <c r="M133" s="40">
        <v>1328380.2232647329</v>
      </c>
      <c r="N133" s="40">
        <v>1158916.4788196564</v>
      </c>
      <c r="O133" s="40">
        <v>1179689.0523973044</v>
      </c>
      <c r="P133" s="40">
        <v>921357.68451970536</v>
      </c>
      <c r="Q133" s="40">
        <v>645089.17085891089</v>
      </c>
      <c r="R133" s="40">
        <v>906053.90313023282</v>
      </c>
      <c r="S133" s="40">
        <v>649933.35049399023</v>
      </c>
      <c r="T133" s="40">
        <v>1666496.4147868427</v>
      </c>
      <c r="U133" s="40">
        <v>1957746.0466047495</v>
      </c>
      <c r="V133" s="40">
        <v>1894314.7534219362</v>
      </c>
      <c r="W133" s="40">
        <v>2190170.8784804679</v>
      </c>
      <c r="X133" s="40">
        <v>417628.82867647207</v>
      </c>
      <c r="Y133" s="35"/>
      <c r="Z133" s="35"/>
    </row>
    <row r="134" spans="1:26" x14ac:dyDescent="0.2">
      <c r="A134" s="35">
        <v>9005</v>
      </c>
      <c r="B134" s="52">
        <v>6207013</v>
      </c>
      <c r="C134" s="54" t="s">
        <v>136</v>
      </c>
      <c r="D134" s="54"/>
      <c r="E134" s="58">
        <v>3.7146868729206156E-3</v>
      </c>
      <c r="F134" s="59"/>
      <c r="G134" s="35"/>
      <c r="H134" s="40">
        <v>27053.687380469506</v>
      </c>
      <c r="I134" s="40">
        <v>31781.796255451001</v>
      </c>
      <c r="J134" s="40">
        <v>29415.01471773937</v>
      </c>
      <c r="K134" s="40">
        <v>34009.083500242043</v>
      </c>
      <c r="L134" s="40">
        <v>24114.259075439353</v>
      </c>
      <c r="M134" s="40">
        <v>23721.228116724727</v>
      </c>
      <c r="N134" s="40">
        <v>20695.070342697945</v>
      </c>
      <c r="O134" s="40">
        <v>21066.011544454032</v>
      </c>
      <c r="P134" s="40">
        <v>16452.921707818587</v>
      </c>
      <c r="Q134" s="40">
        <v>11519.523634554624</v>
      </c>
      <c r="R134" s="40">
        <v>16179.638138076809</v>
      </c>
      <c r="S134" s="40">
        <v>11606.027399176848</v>
      </c>
      <c r="T134" s="40">
        <v>29759.056118516455</v>
      </c>
      <c r="U134" s="40">
        <v>34959.975880996091</v>
      </c>
      <c r="V134" s="40">
        <v>33827.266925400247</v>
      </c>
      <c r="W134" s="40">
        <v>39110.446025278376</v>
      </c>
      <c r="X134" s="40">
        <v>7457.7056626209969</v>
      </c>
      <c r="Y134" s="35"/>
      <c r="Z134" s="35"/>
    </row>
    <row r="135" spans="1:26" x14ac:dyDescent="0.2">
      <c r="A135" s="35">
        <v>9005</v>
      </c>
      <c r="B135" s="52">
        <v>6207014</v>
      </c>
      <c r="C135" s="54" t="s">
        <v>137</v>
      </c>
      <c r="D135" s="54"/>
      <c r="E135" s="58">
        <v>5.2225230008617162E-5</v>
      </c>
      <c r="F135" s="59"/>
      <c r="G135" s="35"/>
      <c r="H135" s="40">
        <v>380.35104824740836</v>
      </c>
      <c r="I135" s="40">
        <v>446.82410020280787</v>
      </c>
      <c r="J135" s="40">
        <v>413.54923359474964</v>
      </c>
      <c r="K135" s="40">
        <v>478.13779975105973</v>
      </c>
      <c r="L135" s="40">
        <v>339.02527178880126</v>
      </c>
      <c r="M135" s="40">
        <v>333.49960221783141</v>
      </c>
      <c r="N135" s="40">
        <v>290.95448571204753</v>
      </c>
      <c r="O135" s="40">
        <v>296.16959273024776</v>
      </c>
      <c r="P135" s="40">
        <v>231.31360728367875</v>
      </c>
      <c r="Q135" s="40">
        <v>161.95436977203687</v>
      </c>
      <c r="R135" s="40">
        <v>227.47148067231274</v>
      </c>
      <c r="S135" s="40">
        <v>163.1705366142383</v>
      </c>
      <c r="T135" s="40">
        <v>418.38615307214911</v>
      </c>
      <c r="U135" s="40">
        <v>491.50651022308847</v>
      </c>
      <c r="V135" s="40">
        <v>475.58161863396168</v>
      </c>
      <c r="W135" s="40">
        <v>549.85846971371905</v>
      </c>
      <c r="X135" s="40">
        <v>104.84878184651005</v>
      </c>
      <c r="Y135" s="35"/>
      <c r="Z135" s="35"/>
    </row>
    <row r="136" spans="1:26" x14ac:dyDescent="0.2">
      <c r="A136" s="35">
        <v>9005</v>
      </c>
      <c r="B136" s="52">
        <v>6207015</v>
      </c>
      <c r="C136" s="54" t="s">
        <v>138</v>
      </c>
      <c r="D136" s="54"/>
      <c r="E136" s="55">
        <v>0.1924446161479072</v>
      </c>
      <c r="F136" s="56"/>
      <c r="G136" s="35"/>
      <c r="H136" s="40">
        <v>1401554.6024277769</v>
      </c>
      <c r="I136" s="40">
        <v>1646500.9811345057</v>
      </c>
      <c r="J136" s="40">
        <v>1523886.5104906426</v>
      </c>
      <c r="K136" s="40">
        <v>1761888.7523083217</v>
      </c>
      <c r="L136" s="40">
        <v>1249273.354718985</v>
      </c>
      <c r="M136" s="40">
        <v>1228911.8290853018</v>
      </c>
      <c r="N136" s="40">
        <v>1072137.438363181</v>
      </c>
      <c r="O136" s="40">
        <v>1091354.5728424778</v>
      </c>
      <c r="P136" s="40">
        <v>852366.91836781427</v>
      </c>
      <c r="Q136" s="40">
        <v>596785.24190536386</v>
      </c>
      <c r="R136" s="40">
        <v>838209.07586919831</v>
      </c>
      <c r="S136" s="40">
        <v>601266.6919838154</v>
      </c>
      <c r="T136" s="40">
        <v>1541710.0626705545</v>
      </c>
      <c r="U136" s="40">
        <v>1811151.0792479555</v>
      </c>
      <c r="V136" s="40">
        <v>1752469.4870642375</v>
      </c>
      <c r="W136" s="40">
        <v>2026172.0651545711</v>
      </c>
      <c r="X136" s="40">
        <v>386357.0073831745</v>
      </c>
      <c r="Y136" s="35"/>
      <c r="Z136" s="35"/>
    </row>
    <row r="137" spans="1:26" x14ac:dyDescent="0.2">
      <c r="A137" s="35">
        <v>9005</v>
      </c>
      <c r="B137" s="52">
        <v>6207016</v>
      </c>
      <c r="C137" s="54" t="s">
        <v>139</v>
      </c>
      <c r="D137" s="54"/>
      <c r="E137" s="58">
        <v>3.0924031707410156E-2</v>
      </c>
      <c r="F137" s="59"/>
      <c r="G137" s="35"/>
      <c r="H137" s="40">
        <v>225216.58351736923</v>
      </c>
      <c r="I137" s="40">
        <v>264577.15246111393</v>
      </c>
      <c r="J137" s="40">
        <v>244874.16542060391</v>
      </c>
      <c r="K137" s="40">
        <v>283118.87717054418</v>
      </c>
      <c r="L137" s="40">
        <v>200746.42567740483</v>
      </c>
      <c r="M137" s="40">
        <v>197474.5208722149</v>
      </c>
      <c r="N137" s="40">
        <v>172282.35739867471</v>
      </c>
      <c r="O137" s="40">
        <v>175370.36935691308</v>
      </c>
      <c r="P137" s="40">
        <v>136967.3111026152</v>
      </c>
      <c r="Q137" s="40">
        <v>95897.750285785834</v>
      </c>
      <c r="R137" s="40">
        <v>134692.27956835175</v>
      </c>
      <c r="S137" s="40">
        <v>96617.876975195002</v>
      </c>
      <c r="T137" s="40">
        <v>247738.24186910613</v>
      </c>
      <c r="U137" s="40">
        <v>291034.8677072252</v>
      </c>
      <c r="V137" s="40">
        <v>281605.29023369425</v>
      </c>
      <c r="W137" s="40">
        <v>325586.70874612598</v>
      </c>
      <c r="X137" s="40">
        <v>62083.92100465273</v>
      </c>
      <c r="Y137" s="35"/>
      <c r="Z137" s="35"/>
    </row>
    <row r="138" spans="1:26" x14ac:dyDescent="0.2">
      <c r="A138" s="35">
        <v>9005</v>
      </c>
      <c r="B138" s="52">
        <v>6207017</v>
      </c>
      <c r="C138" s="54" t="s">
        <v>140</v>
      </c>
      <c r="D138" s="54"/>
      <c r="E138" s="58">
        <v>1.1536419398057355E-2</v>
      </c>
      <c r="F138" s="59"/>
      <c r="G138" s="35"/>
      <c r="H138" s="40">
        <v>84018.571298754439</v>
      </c>
      <c r="I138" s="40">
        <v>98702.298031979226</v>
      </c>
      <c r="J138" s="40">
        <v>91351.965318429953</v>
      </c>
      <c r="K138" s="40">
        <v>105619.41397065077</v>
      </c>
      <c r="L138" s="40">
        <v>74889.813242577511</v>
      </c>
      <c r="M138" s="40">
        <v>73669.20700273379</v>
      </c>
      <c r="N138" s="40">
        <v>64271.099856648449</v>
      </c>
      <c r="O138" s="40">
        <v>65423.103624899595</v>
      </c>
      <c r="P138" s="40">
        <v>51096.58273715109</v>
      </c>
      <c r="Q138" s="40">
        <v>35775.305015028149</v>
      </c>
      <c r="R138" s="40">
        <v>50247.866820307034</v>
      </c>
      <c r="S138" s="40">
        <v>36043.95315209392</v>
      </c>
      <c r="T138" s="40">
        <v>92420.428428629864</v>
      </c>
      <c r="U138" s="40">
        <v>108572.52783517711</v>
      </c>
      <c r="V138" s="40">
        <v>105054.76011619436</v>
      </c>
      <c r="W138" s="40">
        <v>121462.32606624845</v>
      </c>
      <c r="X138" s="40">
        <v>23160.827066863694</v>
      </c>
      <c r="Y138" s="35"/>
      <c r="Z138" s="35"/>
    </row>
    <row r="139" spans="1:26" x14ac:dyDescent="0.2">
      <c r="A139" s="35">
        <v>9005</v>
      </c>
      <c r="B139" s="52">
        <v>6207018</v>
      </c>
      <c r="C139" s="54" t="s">
        <v>141</v>
      </c>
      <c r="D139" s="54"/>
      <c r="E139" s="55">
        <v>0.18596600940991517</v>
      </c>
      <c r="F139" s="56"/>
      <c r="G139" s="35"/>
      <c r="H139" s="40">
        <v>1354371.5672631371</v>
      </c>
      <c r="I139" s="40">
        <v>1591071.878652937</v>
      </c>
      <c r="J139" s="40">
        <v>1472585.197871889</v>
      </c>
      <c r="K139" s="40">
        <v>1702575.1452520238</v>
      </c>
      <c r="L139" s="40">
        <v>1207216.8351058001</v>
      </c>
      <c r="M139" s="40">
        <v>1187540.7758665874</v>
      </c>
      <c r="N139" s="40">
        <v>1036044.1613920303</v>
      </c>
      <c r="O139" s="40">
        <v>1054614.3551596846</v>
      </c>
      <c r="P139" s="40">
        <v>823672.16882836726</v>
      </c>
      <c r="Q139" s="40">
        <v>576694.59470133542</v>
      </c>
      <c r="R139" s="40">
        <v>809990.94706169458</v>
      </c>
      <c r="S139" s="40">
        <v>581025.17772382346</v>
      </c>
      <c r="T139" s="40">
        <v>1489808.7239894506</v>
      </c>
      <c r="U139" s="40">
        <v>1750179.0665182301</v>
      </c>
      <c r="V139" s="40">
        <v>1693472.977552671</v>
      </c>
      <c r="W139" s="40">
        <v>1957961.4170398284</v>
      </c>
      <c r="X139" s="40">
        <v>373350.38157359976</v>
      </c>
      <c r="Y139" s="35"/>
      <c r="Z139" s="35"/>
    </row>
    <row r="140" spans="1:26" x14ac:dyDescent="0.2">
      <c r="A140" s="35">
        <v>9005</v>
      </c>
      <c r="B140" s="52">
        <v>6207022</v>
      </c>
      <c r="C140" s="54" t="s">
        <v>142</v>
      </c>
      <c r="D140" s="54"/>
      <c r="E140" s="58">
        <v>1.2179191459701874E-2</v>
      </c>
      <c r="F140" s="59"/>
      <c r="G140" s="35"/>
      <c r="H140" s="40">
        <v>88699.814969491767</v>
      </c>
      <c r="I140" s="40">
        <v>104201.67157293687</v>
      </c>
      <c r="J140" s="40">
        <v>96441.802039596092</v>
      </c>
      <c r="K140" s="40">
        <v>111504.18689066381</v>
      </c>
      <c r="L140" s="40">
        <v>79062.431972285834</v>
      </c>
      <c r="M140" s="40">
        <v>77773.81749156864</v>
      </c>
      <c r="N140" s="40">
        <v>67852.078142335187</v>
      </c>
      <c r="O140" s="40">
        <v>69068.267843118025</v>
      </c>
      <c r="P140" s="40">
        <v>53943.519442180987</v>
      </c>
      <c r="Q140" s="40">
        <v>37768.5895660686</v>
      </c>
      <c r="R140" s="40">
        <v>53047.515813197038</v>
      </c>
      <c r="S140" s="40">
        <v>38052.205910423007</v>
      </c>
      <c r="T140" s="40">
        <v>97569.796466440937</v>
      </c>
      <c r="U140" s="40">
        <v>114621.83873023051</v>
      </c>
      <c r="V140" s="40">
        <v>110908.07234553543</v>
      </c>
      <c r="W140" s="40">
        <v>128229.81492426345</v>
      </c>
      <c r="X140" s="40">
        <v>24451.273612666893</v>
      </c>
      <c r="Y140" s="35"/>
      <c r="Z140" s="35"/>
    </row>
    <row r="141" spans="1:26" x14ac:dyDescent="0.2">
      <c r="A141" s="35">
        <v>9005</v>
      </c>
      <c r="B141" s="52">
        <v>6207042</v>
      </c>
      <c r="C141" s="54" t="s">
        <v>143</v>
      </c>
      <c r="D141" s="54"/>
      <c r="E141" s="58">
        <v>5.7916440971094675E-3</v>
      </c>
      <c r="F141" s="59"/>
      <c r="G141" s="35"/>
      <c r="H141" s="40">
        <v>42179.955991539515</v>
      </c>
      <c r="I141" s="40">
        <v>49551.647009670363</v>
      </c>
      <c r="J141" s="40">
        <v>45861.549623007493</v>
      </c>
      <c r="K141" s="40">
        <v>53024.25599803419</v>
      </c>
      <c r="L141" s="40">
        <v>37597.033345809374</v>
      </c>
      <c r="M141" s="40">
        <v>36984.25075877233</v>
      </c>
      <c r="N141" s="40">
        <v>32266.106428323223</v>
      </c>
      <c r="O141" s="40">
        <v>32844.448424572343</v>
      </c>
      <c r="P141" s="40">
        <v>25652.085935946427</v>
      </c>
      <c r="Q141" s="40">
        <v>17960.324340104089</v>
      </c>
      <c r="R141" s="40">
        <v>25226.00394635263</v>
      </c>
      <c r="S141" s="40">
        <v>18095.194124527708</v>
      </c>
      <c r="T141" s="40">
        <v>46397.951590693461</v>
      </c>
      <c r="U141" s="40">
        <v>54506.811710637376</v>
      </c>
      <c r="V141" s="40">
        <v>52740.782066458574</v>
      </c>
      <c r="W141" s="40">
        <v>60977.894397739357</v>
      </c>
      <c r="X141" s="40">
        <v>11627.461063747589</v>
      </c>
      <c r="Y141" s="35"/>
      <c r="Z141" s="35"/>
    </row>
    <row r="142" spans="1:26" x14ac:dyDescent="0.2">
      <c r="A142" s="35">
        <v>9005</v>
      </c>
      <c r="B142" s="52">
        <v>6207043</v>
      </c>
      <c r="C142" s="54" t="s">
        <v>144</v>
      </c>
      <c r="D142" s="54"/>
      <c r="E142" s="58">
        <v>2.9353257481766364E-3</v>
      </c>
      <c r="F142" s="59"/>
      <c r="G142" s="35"/>
      <c r="H142" s="40">
        <v>21377.679429700489</v>
      </c>
      <c r="I142" s="40">
        <v>25113.805837039868</v>
      </c>
      <c r="J142" s="40">
        <v>23243.587693325415</v>
      </c>
      <c r="K142" s="40">
        <v>26873.79633472623</v>
      </c>
      <c r="L142" s="40">
        <v>19054.95886566801</v>
      </c>
      <c r="M142" s="40">
        <v>18744.387899012472</v>
      </c>
      <c r="N142" s="40">
        <v>16353.134171302774</v>
      </c>
      <c r="O142" s="40">
        <v>16646.249929864181</v>
      </c>
      <c r="P142" s="40">
        <v>13001.010952969842</v>
      </c>
      <c r="Q142" s="40">
        <v>9102.6661164180732</v>
      </c>
      <c r="R142" s="40">
        <v>12785.06373419768</v>
      </c>
      <c r="S142" s="40">
        <v>9171.0209297028305</v>
      </c>
      <c r="T142" s="40">
        <v>23515.447372670536</v>
      </c>
      <c r="U142" s="40">
        <v>27625.186420743845</v>
      </c>
      <c r="V142" s="40">
        <v>26730.125847324205</v>
      </c>
      <c r="W142" s="40">
        <v>30904.865784935184</v>
      </c>
      <c r="X142" s="40">
        <v>5893.0392258346164</v>
      </c>
      <c r="Y142" s="35"/>
      <c r="Z142" s="35"/>
    </row>
    <row r="143" spans="1:26" x14ac:dyDescent="0.2">
      <c r="A143" s="35">
        <v>9005</v>
      </c>
      <c r="B143" s="52">
        <v>6207045</v>
      </c>
      <c r="C143" s="54" t="s">
        <v>145</v>
      </c>
      <c r="D143" s="54"/>
      <c r="E143" s="58">
        <v>1.0536105377123073E-2</v>
      </c>
      <c r="F143" s="59"/>
      <c r="G143" s="35"/>
      <c r="H143" s="40">
        <v>76733.385836169458</v>
      </c>
      <c r="I143" s="40">
        <v>90143.897958863905</v>
      </c>
      <c r="J143" s="40">
        <v>83430.906921115122</v>
      </c>
      <c r="K143" s="40">
        <v>96461.23611388047</v>
      </c>
      <c r="L143" s="40">
        <v>68396.175344468938</v>
      </c>
      <c r="M143" s="40">
        <v>67281.406929484554</v>
      </c>
      <c r="N143" s="40">
        <v>58698.202399548463</v>
      </c>
      <c r="O143" s="40">
        <v>59750.316810297161</v>
      </c>
      <c r="P143" s="40">
        <v>46666.037489948321</v>
      </c>
      <c r="Q143" s="40">
        <v>32673.255932471442</v>
      </c>
      <c r="R143" s="40">
        <v>45890.913075121964</v>
      </c>
      <c r="S143" s="40">
        <v>32918.609796944278</v>
      </c>
      <c r="T143" s="40">
        <v>84406.724419786391</v>
      </c>
      <c r="U143" s="40">
        <v>99158.287754750258</v>
      </c>
      <c r="V143" s="40">
        <v>95945.54295928232</v>
      </c>
      <c r="W143" s="40">
        <v>110930.4215309626</v>
      </c>
      <c r="X143" s="40">
        <v>21152.569629957463</v>
      </c>
      <c r="Y143" s="35"/>
      <c r="Z143" s="35"/>
    </row>
    <row r="144" spans="1:26" x14ac:dyDescent="0.2">
      <c r="A144" s="35"/>
      <c r="C144" s="52"/>
      <c r="D144" s="52"/>
      <c r="E144" s="49"/>
      <c r="F144" s="40"/>
      <c r="G144" s="35"/>
      <c r="H144" s="40"/>
      <c r="I144" s="40"/>
      <c r="J144" s="40"/>
      <c r="K144" s="40"/>
      <c r="L144" s="40"/>
      <c r="M144" s="40"/>
      <c r="N144" s="40"/>
      <c r="O144" s="40"/>
      <c r="P144" s="40"/>
      <c r="Q144" s="40"/>
      <c r="R144" s="40"/>
      <c r="S144" s="40"/>
      <c r="T144" s="40"/>
      <c r="U144" s="40"/>
      <c r="V144" s="40"/>
      <c r="W144" s="40"/>
      <c r="X144" s="40"/>
      <c r="Y144" s="35"/>
      <c r="Z144" s="35"/>
    </row>
    <row r="145" spans="1:26" ht="15" x14ac:dyDescent="0.2">
      <c r="A145" s="35"/>
      <c r="B145" s="35"/>
      <c r="C145" s="62" t="s">
        <v>146</v>
      </c>
      <c r="D145" s="62"/>
      <c r="E145" s="35"/>
      <c r="F145" s="40"/>
      <c r="G145" s="35"/>
      <c r="H145" s="65">
        <f t="shared" ref="H145:X145" si="4">SUM(H127:H143)</f>
        <v>7282898.4800000004</v>
      </c>
      <c r="I145" s="65">
        <f t="shared" si="4"/>
        <v>8555713.4000000004</v>
      </c>
      <c r="J145" s="65">
        <f t="shared" si="4"/>
        <v>7918571.7999999998</v>
      </c>
      <c r="K145" s="65">
        <f t="shared" si="4"/>
        <v>9155302.8999999985</v>
      </c>
      <c r="L145" s="65">
        <f t="shared" si="4"/>
        <v>6491599.4000000022</v>
      </c>
      <c r="M145" s="65">
        <f t="shared" si="4"/>
        <v>6385794.7999999998</v>
      </c>
      <c r="N145" s="65">
        <f t="shared" si="4"/>
        <v>5571148.0000000009</v>
      </c>
      <c r="O145" s="61">
        <f t="shared" si="4"/>
        <v>5671005.9999999944</v>
      </c>
      <c r="P145" s="61">
        <f t="shared" si="4"/>
        <v>4429154.4000000004</v>
      </c>
      <c r="Q145" s="61">
        <f t="shared" si="4"/>
        <v>3101075.2799999993</v>
      </c>
      <c r="R145" s="61">
        <f t="shared" si="4"/>
        <v>4355585.9999999991</v>
      </c>
      <c r="S145" s="61">
        <f t="shared" si="4"/>
        <v>3124362.2399999993</v>
      </c>
      <c r="T145" s="61">
        <f t="shared" si="4"/>
        <v>8011188.3279999979</v>
      </c>
      <c r="U145" s="61">
        <f t="shared" si="4"/>
        <v>9411284.7399999946</v>
      </c>
      <c r="V145" s="61">
        <f t="shared" si="4"/>
        <v>9106357.5699999928</v>
      </c>
      <c r="W145" s="61">
        <f t="shared" si="4"/>
        <v>10528598.335000006</v>
      </c>
      <c r="X145" s="61">
        <f t="shared" si="4"/>
        <v>2007627</v>
      </c>
      <c r="Y145" s="41"/>
      <c r="Z145" s="35"/>
    </row>
    <row r="148" spans="1:26" ht="12.75" customHeight="1" x14ac:dyDescent="0.2">
      <c r="A148" s="35"/>
      <c r="B148" s="35"/>
      <c r="C148" s="66" t="s">
        <v>147</v>
      </c>
      <c r="D148" s="66"/>
      <c r="E148" s="35"/>
      <c r="F148" s="40"/>
      <c r="G148" s="35"/>
      <c r="H148" s="35"/>
      <c r="I148" s="35"/>
      <c r="J148" s="35"/>
      <c r="K148" s="35"/>
      <c r="L148" s="35"/>
      <c r="M148" s="35"/>
      <c r="N148" s="35"/>
      <c r="O148" s="35"/>
      <c r="P148" s="35"/>
      <c r="Q148" s="35"/>
      <c r="R148" s="35"/>
      <c r="S148" s="35"/>
      <c r="T148" s="35"/>
      <c r="U148" s="35"/>
      <c r="V148" s="35"/>
      <c r="W148" s="35"/>
      <c r="X148" s="35"/>
      <c r="Y148" s="35"/>
    </row>
    <row r="149" spans="1:26" ht="12.75" customHeight="1" x14ac:dyDescent="0.2">
      <c r="A149" s="35">
        <v>9006</v>
      </c>
      <c r="B149" s="51">
        <v>6209019</v>
      </c>
      <c r="C149" s="52" t="s">
        <v>148</v>
      </c>
      <c r="D149" s="52"/>
      <c r="E149" s="49">
        <v>1.1806973440690822E-2</v>
      </c>
      <c r="F149" s="40"/>
      <c r="G149" s="40">
        <v>62287.027195851755</v>
      </c>
      <c r="H149" s="40">
        <v>57636.638180713744</v>
      </c>
      <c r="I149" s="40">
        <v>71073.44623515752</v>
      </c>
      <c r="J149" s="40">
        <v>65113.215200456158</v>
      </c>
      <c r="K149" s="40">
        <v>58967.791787337548</v>
      </c>
      <c r="L149" s="40">
        <v>56632.60208640233</v>
      </c>
      <c r="M149" s="40">
        <v>50366.350180497524</v>
      </c>
      <c r="N149" s="40">
        <v>51879.353097754145</v>
      </c>
      <c r="O149" s="40">
        <v>56129.92805560922</v>
      </c>
      <c r="P149" s="40">
        <v>67974.248010017051</v>
      </c>
      <c r="Q149" s="40">
        <v>92216.027917661733</v>
      </c>
      <c r="R149" s="40">
        <v>60436.496593220996</v>
      </c>
      <c r="S149" s="40">
        <v>71630.081275229517</v>
      </c>
      <c r="T149" s="40">
        <v>66356.935217008286</v>
      </c>
      <c r="U149" s="40">
        <v>82134.105017102862</v>
      </c>
      <c r="V149" s="40">
        <v>75513.530620067293</v>
      </c>
      <c r="W149" s="40">
        <v>68626.025938530525</v>
      </c>
      <c r="X149" s="40">
        <v>79722.514752427742</v>
      </c>
      <c r="Y149" s="57">
        <v>76281.242466430558</v>
      </c>
      <c r="Z149" s="35"/>
    </row>
    <row r="150" spans="1:26" ht="12.75" customHeight="1" x14ac:dyDescent="0.2">
      <c r="A150" s="35">
        <v>9006</v>
      </c>
      <c r="B150" s="51">
        <v>6209001</v>
      </c>
      <c r="C150" s="52" t="s">
        <v>149</v>
      </c>
      <c r="D150" s="52"/>
      <c r="E150" s="49">
        <v>0</v>
      </c>
      <c r="F150" s="40"/>
      <c r="G150" s="40">
        <v>0</v>
      </c>
      <c r="H150" s="40">
        <v>0</v>
      </c>
      <c r="I150" s="40">
        <v>0</v>
      </c>
      <c r="J150" s="40">
        <v>0</v>
      </c>
      <c r="K150" s="40">
        <v>0</v>
      </c>
      <c r="L150" s="40">
        <v>0</v>
      </c>
      <c r="M150" s="40">
        <v>0</v>
      </c>
      <c r="N150" s="40">
        <v>0</v>
      </c>
      <c r="O150" s="40">
        <v>0</v>
      </c>
      <c r="P150" s="40">
        <v>0</v>
      </c>
      <c r="Q150" s="40">
        <v>0</v>
      </c>
      <c r="R150" s="40">
        <v>0</v>
      </c>
      <c r="S150" s="40">
        <v>0</v>
      </c>
      <c r="T150" s="40">
        <v>0</v>
      </c>
      <c r="U150" s="40">
        <v>0</v>
      </c>
      <c r="V150" s="40">
        <v>0</v>
      </c>
      <c r="W150" s="40">
        <v>0</v>
      </c>
      <c r="X150" s="40">
        <v>0</v>
      </c>
      <c r="Y150" s="57">
        <v>0</v>
      </c>
      <c r="Z150" s="35"/>
    </row>
    <row r="151" spans="1:26" ht="12.75" customHeight="1" x14ac:dyDescent="0.2">
      <c r="A151" s="35">
        <v>9006</v>
      </c>
      <c r="B151" s="51">
        <v>6209005</v>
      </c>
      <c r="C151" s="52" t="s">
        <v>150</v>
      </c>
      <c r="D151" s="52"/>
      <c r="E151" s="49">
        <v>5.793418362379833E-4</v>
      </c>
      <c r="F151" s="40"/>
      <c r="G151" s="40">
        <v>3056.2854139306514</v>
      </c>
      <c r="H151" s="40">
        <v>2828.1012035752697</v>
      </c>
      <c r="I151" s="40">
        <v>3487.4153868875442</v>
      </c>
      <c r="J151" s="40">
        <v>3194.9601519035928</v>
      </c>
      <c r="K151" s="40">
        <v>2893.4179402182485</v>
      </c>
      <c r="L151" s="40">
        <v>2778.8353932090904</v>
      </c>
      <c r="M151" s="40">
        <v>2471.3643970446201</v>
      </c>
      <c r="N151" s="40">
        <v>2545.6040735137822</v>
      </c>
      <c r="O151" s="40">
        <v>2754.1703003729208</v>
      </c>
      <c r="P151" s="40">
        <v>3335.3446466900186</v>
      </c>
      <c r="Q151" s="40">
        <v>4524.8346845832684</v>
      </c>
      <c r="R151" s="40">
        <v>2965.4840072257039</v>
      </c>
      <c r="S151" s="40">
        <v>3514.7282260202492</v>
      </c>
      <c r="T151" s="40">
        <v>3255.9867174137703</v>
      </c>
      <c r="U151" s="40">
        <v>4030.1372284265608</v>
      </c>
      <c r="V151" s="40">
        <v>3705.2804183900384</v>
      </c>
      <c r="W151" s="40">
        <v>3367.3259350211197</v>
      </c>
      <c r="X151" s="40">
        <v>3911.8058762634801</v>
      </c>
      <c r="Y151" s="57">
        <v>3742.9503253317212</v>
      </c>
      <c r="Z151" s="35"/>
    </row>
    <row r="152" spans="1:26" ht="13.5" customHeight="1" x14ac:dyDescent="0.2">
      <c r="A152" s="35">
        <v>9006</v>
      </c>
      <c r="B152" s="51">
        <v>6207029</v>
      </c>
      <c r="C152" s="52" t="s">
        <v>151</v>
      </c>
      <c r="D152" s="52"/>
      <c r="E152" s="49">
        <v>8.5107227110054959E-3</v>
      </c>
      <c r="F152" s="40"/>
      <c r="G152" s="40">
        <v>44897.841061437677</v>
      </c>
      <c r="H152" s="40">
        <v>41545.739728699366</v>
      </c>
      <c r="I152" s="40">
        <v>51231.282602732063</v>
      </c>
      <c r="J152" s="40">
        <v>46935.018713880221</v>
      </c>
      <c r="K152" s="40">
        <v>42505.264139306259</v>
      </c>
      <c r="L152" s="40">
        <v>40822.008720626101</v>
      </c>
      <c r="M152" s="40">
        <v>36305.158346027041</v>
      </c>
      <c r="N152" s="40">
        <v>37395.763686540122</v>
      </c>
      <c r="O152" s="40">
        <v>40459.670369346364</v>
      </c>
      <c r="P152" s="40">
        <v>48997.313257996437</v>
      </c>
      <c r="Q152" s="40">
        <v>66471.314351634617</v>
      </c>
      <c r="R152" s="40">
        <v>43563.938439708836</v>
      </c>
      <c r="S152" s="40">
        <v>51632.517220653324</v>
      </c>
      <c r="T152" s="40">
        <v>47831.519095131436</v>
      </c>
      <c r="U152" s="40">
        <v>59204.045509927753</v>
      </c>
      <c r="V152" s="40">
        <v>54431.791793614211</v>
      </c>
      <c r="W152" s="40">
        <v>49467.128934858607</v>
      </c>
      <c r="X152" s="40">
        <v>57465.718906729315</v>
      </c>
      <c r="Y152" s="57">
        <v>54985.175154656943</v>
      </c>
      <c r="Z152" s="35"/>
    </row>
    <row r="153" spans="1:26" x14ac:dyDescent="0.2">
      <c r="A153" s="35">
        <v>9006</v>
      </c>
      <c r="B153" s="51">
        <v>6207031</v>
      </c>
      <c r="C153" s="52" t="s">
        <v>152</v>
      </c>
      <c r="D153" s="52"/>
      <c r="E153" s="49">
        <v>6.0331696551556343E-3</v>
      </c>
      <c r="F153" s="40"/>
      <c r="G153" s="40">
        <v>31827.648658272861</v>
      </c>
      <c r="H153" s="40">
        <v>29451.37619253602</v>
      </c>
      <c r="I153" s="40">
        <v>36317.364586889336</v>
      </c>
      <c r="J153" s="40">
        <v>33271.784345948843</v>
      </c>
      <c r="K153" s="40">
        <v>30131.573838967233</v>
      </c>
      <c r="L153" s="40">
        <v>28938.330226327242</v>
      </c>
      <c r="M153" s="40">
        <v>25736.378342538297</v>
      </c>
      <c r="N153" s="40">
        <v>26509.498002238364</v>
      </c>
      <c r="O153" s="40">
        <v>28681.472046349976</v>
      </c>
      <c r="P153" s="40">
        <v>34733.725157093548</v>
      </c>
      <c r="Q153" s="40">
        <v>47120.876839989694</v>
      </c>
      <c r="R153" s="40">
        <v>30882.057890764914</v>
      </c>
      <c r="S153" s="40">
        <v>36601.79595701379</v>
      </c>
      <c r="T153" s="40">
        <v>33907.304862791214</v>
      </c>
      <c r="U153" s="40">
        <v>41969.179699751898</v>
      </c>
      <c r="V153" s="40">
        <v>38586.17483804551</v>
      </c>
      <c r="W153" s="40">
        <v>35066.772981750772</v>
      </c>
      <c r="X153" s="40">
        <v>40736.896652907395</v>
      </c>
      <c r="Y153" s="57">
        <v>38978.462992046072</v>
      </c>
      <c r="Z153" s="35"/>
    </row>
    <row r="154" spans="1:26" x14ac:dyDescent="0.2">
      <c r="A154" s="35">
        <v>9006</v>
      </c>
      <c r="B154" s="51">
        <v>6207031</v>
      </c>
      <c r="C154" s="52" t="s">
        <v>153</v>
      </c>
      <c r="D154" s="52"/>
      <c r="E154" s="49">
        <v>3.6273258049743639E-3</v>
      </c>
      <c r="F154" s="40"/>
      <c r="G154" s="40">
        <v>19135.754153897178</v>
      </c>
      <c r="H154" s="40">
        <v>17707.066593743537</v>
      </c>
      <c r="I154" s="40">
        <v>21835.108452836561</v>
      </c>
      <c r="J154" s="40">
        <v>20004.01262253067</v>
      </c>
      <c r="K154" s="40">
        <v>18116.022186973762</v>
      </c>
      <c r="L154" s="40">
        <v>17398.60769423674</v>
      </c>
      <c r="M154" s="40">
        <v>15473.496457819121</v>
      </c>
      <c r="N154" s="40">
        <v>15938.319602576303</v>
      </c>
      <c r="O154" s="40">
        <v>17244.176713888937</v>
      </c>
      <c r="P154" s="40">
        <v>20882.976075030092</v>
      </c>
      <c r="Q154" s="40">
        <v>28330.509878609453</v>
      </c>
      <c r="R154" s="40">
        <v>18567.236113136296</v>
      </c>
      <c r="S154" s="40">
        <v>22006.117276981753</v>
      </c>
      <c r="T154" s="40">
        <v>20386.106961343608</v>
      </c>
      <c r="U154" s="40">
        <v>25233.152263242489</v>
      </c>
      <c r="V154" s="40">
        <v>23199.186448484579</v>
      </c>
      <c r="W154" s="40">
        <v>21083.214596026657</v>
      </c>
      <c r="X154" s="40">
        <v>24492.266070686677</v>
      </c>
      <c r="Y154" s="57">
        <v>23435.042064243044</v>
      </c>
      <c r="Z154" s="35"/>
    </row>
    <row r="155" spans="1:26" x14ac:dyDescent="0.2">
      <c r="A155" s="35">
        <v>9006</v>
      </c>
      <c r="B155" s="51">
        <v>6207046</v>
      </c>
      <c r="C155" s="52" t="s">
        <v>154</v>
      </c>
      <c r="D155" s="52"/>
      <c r="E155" s="49">
        <v>0</v>
      </c>
      <c r="F155" s="40"/>
      <c r="G155" s="40">
        <v>0</v>
      </c>
      <c r="H155" s="40">
        <v>0</v>
      </c>
      <c r="I155" s="40">
        <v>0</v>
      </c>
      <c r="J155" s="40">
        <v>0</v>
      </c>
      <c r="K155" s="40">
        <v>0</v>
      </c>
      <c r="L155" s="40">
        <v>0</v>
      </c>
      <c r="M155" s="40">
        <v>0</v>
      </c>
      <c r="N155" s="40">
        <v>0</v>
      </c>
      <c r="O155" s="40">
        <v>0</v>
      </c>
      <c r="P155" s="40">
        <v>0</v>
      </c>
      <c r="Q155" s="40">
        <v>0</v>
      </c>
      <c r="R155" s="40">
        <v>0</v>
      </c>
      <c r="S155" s="40">
        <v>0</v>
      </c>
      <c r="T155" s="40">
        <v>0</v>
      </c>
      <c r="U155" s="40">
        <v>0</v>
      </c>
      <c r="V155" s="40">
        <v>0</v>
      </c>
      <c r="W155" s="40">
        <v>0</v>
      </c>
      <c r="X155" s="40">
        <v>0</v>
      </c>
      <c r="Y155" s="57">
        <v>0</v>
      </c>
      <c r="Z155" s="35"/>
    </row>
    <row r="156" spans="1:26" x14ac:dyDescent="0.2">
      <c r="A156" s="35">
        <v>9006</v>
      </c>
      <c r="B156" s="51">
        <v>6207021</v>
      </c>
      <c r="C156" s="52" t="s">
        <v>155</v>
      </c>
      <c r="D156" s="52"/>
      <c r="E156" s="49">
        <v>2.4263758830396154E-2</v>
      </c>
      <c r="F156" s="40"/>
      <c r="G156" s="40">
        <v>128002.10093926042</v>
      </c>
      <c r="H156" s="40">
        <v>118445.38277624994</v>
      </c>
      <c r="I156" s="40">
        <v>146058.51087559399</v>
      </c>
      <c r="J156" s="40">
        <v>133810.01983545703</v>
      </c>
      <c r="K156" s="40">
        <v>121180.9517380653</v>
      </c>
      <c r="L156" s="40">
        <v>116382.05217152218</v>
      </c>
      <c r="M156" s="40">
        <v>103504.67713725698</v>
      </c>
      <c r="N156" s="40">
        <v>106613.95303072868</v>
      </c>
      <c r="O156" s="40">
        <v>115349.03879898143</v>
      </c>
      <c r="P156" s="40">
        <v>139689.54607016451</v>
      </c>
      <c r="Q156" s="40">
        <v>189507.28338051614</v>
      </c>
      <c r="R156" s="40">
        <v>124199.19340533161</v>
      </c>
      <c r="S156" s="40">
        <v>147202.41608014947</v>
      </c>
      <c r="T156" s="40">
        <v>136365.90959719359</v>
      </c>
      <c r="U156" s="40">
        <v>168788.56600263613</v>
      </c>
      <c r="V156" s="40">
        <v>155183.04539269331</v>
      </c>
      <c r="W156" s="40">
        <v>141028.97336267657</v>
      </c>
      <c r="X156" s="40">
        <v>163832.66050545353</v>
      </c>
      <c r="Y156" s="57">
        <v>156760.72109298746</v>
      </c>
      <c r="Z156" s="35"/>
    </row>
    <row r="157" spans="1:26" x14ac:dyDescent="0.2">
      <c r="A157" s="35">
        <v>9006</v>
      </c>
      <c r="B157" s="51">
        <v>6207028</v>
      </c>
      <c r="C157" s="52" t="s">
        <v>156</v>
      </c>
      <c r="D157" s="52"/>
      <c r="E157" s="49">
        <v>2.1914755071178665E-2</v>
      </c>
      <c r="F157" s="40"/>
      <c r="G157" s="40">
        <v>115610.06315171906</v>
      </c>
      <c r="H157" s="40">
        <v>106978.54240134406</v>
      </c>
      <c r="I157" s="40">
        <v>131918.41026254822</v>
      </c>
      <c r="J157" s="40">
        <v>120855.71041408682</v>
      </c>
      <c r="K157" s="40">
        <v>109449.27763233396</v>
      </c>
      <c r="L157" s="40">
        <v>105114.96532124096</v>
      </c>
      <c r="M157" s="40">
        <v>93484.26449668016</v>
      </c>
      <c r="N157" s="40">
        <v>96292.527640508968</v>
      </c>
      <c r="O157" s="40">
        <v>104181.95921931238</v>
      </c>
      <c r="P157" s="40">
        <v>126166.03262215175</v>
      </c>
      <c r="Q157" s="40">
        <v>171160.85469353688</v>
      </c>
      <c r="R157" s="40">
        <v>112175.31968320145</v>
      </c>
      <c r="S157" s="40">
        <v>132951.57262447692</v>
      </c>
      <c r="T157" s="40">
        <v>123164.16140508586</v>
      </c>
      <c r="U157" s="40">
        <v>152447.94133584172</v>
      </c>
      <c r="V157" s="40">
        <v>140159.58758707088</v>
      </c>
      <c r="W157" s="40">
        <v>127375.78834286398</v>
      </c>
      <c r="X157" s="40">
        <v>147971.82302763438</v>
      </c>
      <c r="Y157" s="57">
        <v>141584.52659983357</v>
      </c>
      <c r="Z157" s="35"/>
    </row>
    <row r="158" spans="1:26" x14ac:dyDescent="0.2">
      <c r="A158" s="35">
        <v>9006</v>
      </c>
      <c r="B158" s="51">
        <v>4207014</v>
      </c>
      <c r="C158" s="52" t="s">
        <v>157</v>
      </c>
      <c r="D158" s="52"/>
      <c r="E158" s="49">
        <v>0</v>
      </c>
      <c r="F158" s="40"/>
      <c r="G158" s="40">
        <v>0</v>
      </c>
      <c r="H158" s="40">
        <v>0</v>
      </c>
      <c r="I158" s="40">
        <v>0</v>
      </c>
      <c r="J158" s="40">
        <v>0</v>
      </c>
      <c r="K158" s="40">
        <v>0</v>
      </c>
      <c r="L158" s="40">
        <v>0</v>
      </c>
      <c r="M158" s="40">
        <v>0</v>
      </c>
      <c r="N158" s="40">
        <v>0</v>
      </c>
      <c r="O158" s="40">
        <v>0</v>
      </c>
      <c r="P158" s="40">
        <v>0</v>
      </c>
      <c r="Q158" s="40">
        <v>0</v>
      </c>
      <c r="R158" s="40">
        <v>0</v>
      </c>
      <c r="S158" s="40">
        <v>0</v>
      </c>
      <c r="T158" s="40">
        <v>0</v>
      </c>
      <c r="U158" s="40">
        <v>0</v>
      </c>
      <c r="V158" s="40">
        <v>0</v>
      </c>
      <c r="W158" s="40">
        <v>0</v>
      </c>
      <c r="X158" s="40">
        <v>0</v>
      </c>
      <c r="Y158" s="57">
        <v>0</v>
      </c>
      <c r="Z158" s="35"/>
    </row>
    <row r="159" spans="1:26" x14ac:dyDescent="0.2">
      <c r="A159" s="35">
        <v>9006</v>
      </c>
      <c r="B159" s="51">
        <v>4207014</v>
      </c>
      <c r="C159" s="52" t="s">
        <v>158</v>
      </c>
      <c r="D159" s="52"/>
      <c r="E159" s="49">
        <v>0</v>
      </c>
      <c r="F159" s="40"/>
      <c r="G159" s="40">
        <v>0</v>
      </c>
      <c r="H159" s="40">
        <v>0</v>
      </c>
      <c r="I159" s="40">
        <v>0</v>
      </c>
      <c r="J159" s="40">
        <v>0</v>
      </c>
      <c r="K159" s="40">
        <v>0</v>
      </c>
      <c r="L159" s="40">
        <v>0</v>
      </c>
      <c r="M159" s="40">
        <v>0</v>
      </c>
      <c r="N159" s="40">
        <v>0</v>
      </c>
      <c r="O159" s="40">
        <v>0</v>
      </c>
      <c r="P159" s="40">
        <v>0</v>
      </c>
      <c r="Q159" s="40">
        <v>0</v>
      </c>
      <c r="R159" s="40">
        <v>0</v>
      </c>
      <c r="S159" s="40">
        <v>0</v>
      </c>
      <c r="T159" s="40">
        <v>0</v>
      </c>
      <c r="U159" s="40">
        <v>0</v>
      </c>
      <c r="V159" s="40">
        <v>0</v>
      </c>
      <c r="W159" s="40">
        <v>0</v>
      </c>
      <c r="X159" s="40">
        <v>0</v>
      </c>
      <c r="Y159" s="57">
        <v>0</v>
      </c>
      <c r="Z159" s="35"/>
    </row>
    <row r="160" spans="1:26" x14ac:dyDescent="0.2">
      <c r="A160" s="35">
        <v>9006</v>
      </c>
      <c r="B160" s="51">
        <v>21060000</v>
      </c>
      <c r="C160" s="52" t="s">
        <v>159</v>
      </c>
      <c r="D160" s="52"/>
      <c r="E160" s="49">
        <v>0.68212590981891741</v>
      </c>
      <c r="F160" s="40"/>
      <c r="G160" s="40">
        <v>3598517.0381987491</v>
      </c>
      <c r="H160" s="40">
        <v>3329849.4703501915</v>
      </c>
      <c r="I160" s="40">
        <v>4106136.0407605125</v>
      </c>
      <c r="J160" s="40">
        <v>3761794.7887284639</v>
      </c>
      <c r="K160" s="40">
        <v>3406754.3918009056</v>
      </c>
      <c r="L160" s="40">
        <v>3271843.15418767</v>
      </c>
      <c r="M160" s="40">
        <v>2909822.116032464</v>
      </c>
      <c r="N160" s="40">
        <v>2997233.0428611399</v>
      </c>
      <c r="O160" s="40">
        <v>3242802.0978729851</v>
      </c>
      <c r="P160" s="40">
        <v>3927085.6329949279</v>
      </c>
      <c r="Q160" s="40">
        <v>5327609.3369056713</v>
      </c>
      <c r="R160" s="40">
        <v>3491606.0777135701</v>
      </c>
      <c r="S160" s="40">
        <v>4138294.5939285611</v>
      </c>
      <c r="T160" s="40">
        <v>3833648.3972854917</v>
      </c>
      <c r="U160" s="40">
        <v>4745145.0105638374</v>
      </c>
      <c r="V160" s="40">
        <v>4362653.6501159659</v>
      </c>
      <c r="W160" s="40">
        <v>3964740.8894177908</v>
      </c>
      <c r="X160" s="40">
        <v>4605819.8726133527</v>
      </c>
      <c r="Y160" s="57">
        <v>4407006.7728116205</v>
      </c>
      <c r="Z160" s="35"/>
    </row>
    <row r="161" spans="1:26" x14ac:dyDescent="0.2">
      <c r="A161" s="35">
        <v>9006</v>
      </c>
      <c r="B161" s="51">
        <v>6207041</v>
      </c>
      <c r="C161" s="52" t="s">
        <v>160</v>
      </c>
      <c r="D161" s="52"/>
      <c r="E161" s="49">
        <v>1.3553461690220809E-2</v>
      </c>
      <c r="F161" s="40"/>
      <c r="G161" s="40">
        <v>71500.52815290523</v>
      </c>
      <c r="H161" s="40">
        <v>66162.253303901336</v>
      </c>
      <c r="I161" s="40">
        <v>81586.634845840221</v>
      </c>
      <c r="J161" s="40">
        <v>74744.766063846619</v>
      </c>
      <c r="K161" s="40">
        <v>67690.311235241898</v>
      </c>
      <c r="L161" s="40">
        <v>65009.700127746102</v>
      </c>
      <c r="M161" s="40">
        <v>57816.543848147943</v>
      </c>
      <c r="N161" s="40">
        <v>59553.350251519521</v>
      </c>
      <c r="O161" s="40">
        <v>64432.670522890425</v>
      </c>
      <c r="P161" s="40">
        <v>78029.003025472208</v>
      </c>
      <c r="Q161" s="40">
        <v>105856.6285326744</v>
      </c>
      <c r="R161" s="40">
        <v>69376.266947836426</v>
      </c>
      <c r="S161" s="40">
        <v>82225.607375841006</v>
      </c>
      <c r="T161" s="40">
        <v>76172.45722300568</v>
      </c>
      <c r="U161" s="40">
        <v>94283.386966333623</v>
      </c>
      <c r="V161" s="40">
        <v>86683.496790564066</v>
      </c>
      <c r="W161" s="40">
        <v>78777.191985921163</v>
      </c>
      <c r="X161" s="40">
        <v>91515.074118932884</v>
      </c>
      <c r="Y161" s="57">
        <v>87564.768621239433</v>
      </c>
      <c r="Z161" s="35"/>
    </row>
    <row r="162" spans="1:26" x14ac:dyDescent="0.2">
      <c r="A162" s="35">
        <v>9006</v>
      </c>
      <c r="B162" s="51">
        <v>4207016</v>
      </c>
      <c r="C162" s="52" t="s">
        <v>161</v>
      </c>
      <c r="D162" s="52"/>
      <c r="E162" s="49">
        <v>0</v>
      </c>
      <c r="F162" s="40"/>
      <c r="G162" s="40">
        <v>0</v>
      </c>
      <c r="H162" s="40">
        <v>0</v>
      </c>
      <c r="I162" s="40">
        <v>0</v>
      </c>
      <c r="J162" s="40">
        <v>0</v>
      </c>
      <c r="K162" s="40">
        <v>0</v>
      </c>
      <c r="L162" s="40">
        <v>0</v>
      </c>
      <c r="M162" s="40">
        <v>0</v>
      </c>
      <c r="N162" s="40">
        <v>0</v>
      </c>
      <c r="O162" s="40">
        <v>0</v>
      </c>
      <c r="P162" s="40">
        <v>0</v>
      </c>
      <c r="Q162" s="40">
        <v>0</v>
      </c>
      <c r="R162" s="40">
        <v>0</v>
      </c>
      <c r="S162" s="40">
        <v>0</v>
      </c>
      <c r="T162" s="40">
        <v>0</v>
      </c>
      <c r="U162" s="40">
        <v>0</v>
      </c>
      <c r="V162" s="40">
        <v>0</v>
      </c>
      <c r="W162" s="40">
        <v>0</v>
      </c>
      <c r="X162" s="40">
        <v>0</v>
      </c>
      <c r="Y162" s="57">
        <v>0</v>
      </c>
      <c r="Z162" s="35"/>
    </row>
    <row r="163" spans="1:26" x14ac:dyDescent="0.2">
      <c r="A163" s="35">
        <v>9006</v>
      </c>
      <c r="B163" s="51">
        <v>4207030</v>
      </c>
      <c r="C163" s="52" t="s">
        <v>162</v>
      </c>
      <c r="D163" s="52"/>
      <c r="E163" s="49">
        <v>1.1882130488240789E-2</v>
      </c>
      <c r="F163" s="40"/>
      <c r="G163" s="40">
        <v>62683.513991406944</v>
      </c>
      <c r="H163" s="40">
        <v>58003.523020264518</v>
      </c>
      <c r="I163" s="40">
        <v>71525.862801102063</v>
      </c>
      <c r="J163" s="40">
        <v>65527.692037855188</v>
      </c>
      <c r="K163" s="40">
        <v>59343.150057900253</v>
      </c>
      <c r="L163" s="40">
        <v>56993.095754764217</v>
      </c>
      <c r="M163" s="40">
        <v>50686.956150727645</v>
      </c>
      <c r="N163" s="40">
        <v>52209.590057057518</v>
      </c>
      <c r="O163" s="40">
        <v>56487.221962726268</v>
      </c>
      <c r="P163" s="40">
        <v>68406.93669315202</v>
      </c>
      <c r="Q163" s="40">
        <v>92803.02715416305</v>
      </c>
      <c r="R163" s="40">
        <v>60821.203874136532</v>
      </c>
      <c r="S163" s="40">
        <v>72086.041090117986</v>
      </c>
      <c r="T163" s="40">
        <v>66779.328928692878</v>
      </c>
      <c r="U163" s="40">
        <v>82656.927979926695</v>
      </c>
      <c r="V163" s="40">
        <v>75994.21045220099</v>
      </c>
      <c r="W163" s="40">
        <v>69062.86350071663</v>
      </c>
      <c r="X163" s="40">
        <v>80229.986786827489</v>
      </c>
      <c r="Y163" s="57">
        <v>76766.809152594331</v>
      </c>
      <c r="Z163" s="35"/>
    </row>
    <row r="164" spans="1:26" x14ac:dyDescent="0.2">
      <c r="A164" s="35">
        <v>9006</v>
      </c>
      <c r="B164" s="51">
        <v>6207054</v>
      </c>
      <c r="C164" s="52" t="s">
        <v>163</v>
      </c>
      <c r="D164" s="52"/>
      <c r="E164" s="49">
        <v>1.4038342466197555E-2</v>
      </c>
      <c r="F164" s="40"/>
      <c r="G164" s="40">
        <v>74058.489533247091</v>
      </c>
      <c r="H164" s="40">
        <v>68529.235662770792</v>
      </c>
      <c r="I164" s="40">
        <v>84505.430923002263</v>
      </c>
      <c r="J164" s="40">
        <v>77418.791416010936</v>
      </c>
      <c r="K164" s="40">
        <v>70111.96050743731</v>
      </c>
      <c r="L164" s="40">
        <v>67335.449413384398</v>
      </c>
      <c r="M164" s="40">
        <v>59884.954951239852</v>
      </c>
      <c r="N164" s="40">
        <v>61683.896332068573</v>
      </c>
      <c r="O164" s="40">
        <v>66737.776332422116</v>
      </c>
      <c r="P164" s="40">
        <v>80820.523332271885</v>
      </c>
      <c r="Q164" s="40">
        <v>109643.69381225828</v>
      </c>
      <c r="R164" s="40">
        <v>71858.231992700821</v>
      </c>
      <c r="S164" s="40">
        <v>85167.262963234156</v>
      </c>
      <c r="T164" s="40">
        <v>78897.558825129643</v>
      </c>
      <c r="U164" s="40">
        <v>97656.41467533118</v>
      </c>
      <c r="V164" s="40">
        <v>89784.635241304888</v>
      </c>
      <c r="W164" s="40">
        <v>81595.479066554093</v>
      </c>
      <c r="X164" s="40">
        <v>94789.064274848148</v>
      </c>
      <c r="Y164" s="57">
        <v>90697.434941307743</v>
      </c>
      <c r="Z164" s="35"/>
    </row>
    <row r="165" spans="1:26" x14ac:dyDescent="0.2">
      <c r="A165" s="35">
        <v>9006</v>
      </c>
      <c r="B165" s="51">
        <v>4207036</v>
      </c>
      <c r="C165" s="52" t="s">
        <v>164</v>
      </c>
      <c r="D165" s="52"/>
      <c r="E165" s="49">
        <v>0.12033068347975326</v>
      </c>
      <c r="F165" s="40"/>
      <c r="G165" s="40">
        <v>634797.78217916342</v>
      </c>
      <c r="H165" s="40">
        <v>587403.37653836003</v>
      </c>
      <c r="I165" s="40">
        <v>724344.50756565842</v>
      </c>
      <c r="J165" s="40">
        <v>663600.85656097811</v>
      </c>
      <c r="K165" s="40">
        <v>600969.81878591783</v>
      </c>
      <c r="L165" s="40">
        <v>577170.75002541638</v>
      </c>
      <c r="M165" s="40">
        <v>513308.28954971005</v>
      </c>
      <c r="N165" s="40">
        <v>528728.04771676986</v>
      </c>
      <c r="O165" s="40">
        <v>572047.75131650094</v>
      </c>
      <c r="P165" s="40">
        <v>692759.0515176967</v>
      </c>
      <c r="Q165" s="40">
        <v>939818.97417319822</v>
      </c>
      <c r="R165" s="40">
        <v>615938.11307485739</v>
      </c>
      <c r="S165" s="40">
        <v>730017.44950603787</v>
      </c>
      <c r="T165" s="40">
        <v>676276.22001469741</v>
      </c>
      <c r="U165" s="40">
        <v>837069.13065839442</v>
      </c>
      <c r="V165" s="40">
        <v>769595.59510538878</v>
      </c>
      <c r="W165" s="40">
        <v>699401.64150987472</v>
      </c>
      <c r="X165" s="40">
        <v>812491.42611123342</v>
      </c>
      <c r="Y165" s="57">
        <v>777419.72477354098</v>
      </c>
      <c r="Z165" s="35"/>
    </row>
    <row r="166" spans="1:26" x14ac:dyDescent="0.2">
      <c r="A166" s="35">
        <v>9006</v>
      </c>
      <c r="B166" s="51">
        <v>6209002</v>
      </c>
      <c r="C166" s="52" t="s">
        <v>165</v>
      </c>
      <c r="D166" s="52"/>
      <c r="E166" s="49">
        <v>0</v>
      </c>
      <c r="F166" s="40"/>
      <c r="G166" s="40">
        <v>0</v>
      </c>
      <c r="H166" s="40">
        <v>0</v>
      </c>
      <c r="I166" s="40">
        <v>0</v>
      </c>
      <c r="J166" s="40">
        <v>0</v>
      </c>
      <c r="K166" s="40">
        <v>0</v>
      </c>
      <c r="L166" s="40">
        <v>0</v>
      </c>
      <c r="M166" s="40">
        <v>0</v>
      </c>
      <c r="N166" s="40">
        <v>0</v>
      </c>
      <c r="O166" s="40">
        <v>0</v>
      </c>
      <c r="P166" s="40">
        <v>0</v>
      </c>
      <c r="Q166" s="40">
        <v>0</v>
      </c>
      <c r="R166" s="40">
        <v>0</v>
      </c>
      <c r="S166" s="40">
        <v>0</v>
      </c>
      <c r="T166" s="40">
        <v>0</v>
      </c>
      <c r="U166" s="40">
        <v>0</v>
      </c>
      <c r="V166" s="40">
        <v>0</v>
      </c>
      <c r="W166" s="40">
        <v>0</v>
      </c>
      <c r="X166" s="40">
        <v>0</v>
      </c>
      <c r="Y166" s="57">
        <v>0</v>
      </c>
      <c r="Z166" s="35"/>
    </row>
    <row r="167" spans="1:26" x14ac:dyDescent="0.2">
      <c r="A167" s="35">
        <v>9006</v>
      </c>
      <c r="B167" s="51">
        <v>6209020</v>
      </c>
      <c r="C167" s="52" t="s">
        <v>166</v>
      </c>
      <c r="D167" s="52"/>
      <c r="E167" s="49">
        <v>0</v>
      </c>
      <c r="F167" s="40"/>
      <c r="G167" s="40">
        <v>0</v>
      </c>
      <c r="H167" s="40">
        <v>0</v>
      </c>
      <c r="I167" s="40">
        <v>0</v>
      </c>
      <c r="J167" s="40">
        <v>0</v>
      </c>
      <c r="K167" s="40">
        <v>0</v>
      </c>
      <c r="L167" s="40">
        <v>0</v>
      </c>
      <c r="M167" s="40">
        <v>0</v>
      </c>
      <c r="N167" s="40">
        <v>0</v>
      </c>
      <c r="O167" s="40">
        <v>0</v>
      </c>
      <c r="P167" s="40">
        <v>0</v>
      </c>
      <c r="Q167" s="40">
        <v>0</v>
      </c>
      <c r="R167" s="40">
        <v>0</v>
      </c>
      <c r="S167" s="40">
        <v>0</v>
      </c>
      <c r="T167" s="40">
        <v>0</v>
      </c>
      <c r="U167" s="40">
        <v>0</v>
      </c>
      <c r="V167" s="40">
        <v>0</v>
      </c>
      <c r="W167" s="40">
        <v>0</v>
      </c>
      <c r="X167" s="40">
        <v>0</v>
      </c>
      <c r="Y167" s="57">
        <v>0</v>
      </c>
      <c r="Z167" s="35"/>
    </row>
    <row r="168" spans="1:26" x14ac:dyDescent="0.2">
      <c r="A168" s="35">
        <v>9006</v>
      </c>
      <c r="B168" s="51">
        <v>6209008</v>
      </c>
      <c r="C168" s="52" t="s">
        <v>167</v>
      </c>
      <c r="D168" s="52"/>
      <c r="E168" s="49">
        <v>1.287591515136683E-2</v>
      </c>
      <c r="F168" s="40"/>
      <c r="G168" s="40">
        <v>67926.169329787241</v>
      </c>
      <c r="H168" s="40">
        <v>62854.75838094869</v>
      </c>
      <c r="I168" s="40">
        <v>77508.064859810198</v>
      </c>
      <c r="J168" s="40">
        <v>71008.225635909315</v>
      </c>
      <c r="K168" s="40">
        <v>64306.427682859234</v>
      </c>
      <c r="L168" s="40">
        <v>61759.822102468577</v>
      </c>
      <c r="M168" s="40">
        <v>54926.25647595014</v>
      </c>
      <c r="N168" s="40">
        <v>56576.238775328202</v>
      </c>
      <c r="O168" s="40">
        <v>61211.638590258612</v>
      </c>
      <c r="P168" s="40">
        <v>74128.281413643606</v>
      </c>
      <c r="Q168" s="40">
        <v>100564.78546583526</v>
      </c>
      <c r="R168" s="40">
        <v>65908.101351217512</v>
      </c>
      <c r="S168" s="40">
        <v>78115.094729255317</v>
      </c>
      <c r="T168" s="40">
        <v>72364.545567145207</v>
      </c>
      <c r="U168" s="40">
        <v>89570.097921029301</v>
      </c>
      <c r="V168" s="40">
        <v>82350.131295564104</v>
      </c>
      <c r="W168" s="40">
        <v>74839.067911744016</v>
      </c>
      <c r="X168" s="40">
        <v>86940.174868877308</v>
      </c>
      <c r="Y168" s="57">
        <v>83187.347762944773</v>
      </c>
      <c r="Z168" s="35"/>
    </row>
    <row r="169" spans="1:26" x14ac:dyDescent="0.2">
      <c r="A169" s="35">
        <v>9006</v>
      </c>
      <c r="B169" s="51">
        <v>6209015</v>
      </c>
      <c r="C169" s="52" t="s">
        <v>168</v>
      </c>
      <c r="D169" s="52"/>
      <c r="E169" s="49">
        <v>3.6589622192399196E-2</v>
      </c>
      <c r="F169" s="40"/>
      <c r="G169" s="40">
        <v>193026.50285715918</v>
      </c>
      <c r="H169" s="40">
        <v>178615.02154348331</v>
      </c>
      <c r="I169" s="40">
        <v>220255.47518332128</v>
      </c>
      <c r="J169" s="40">
        <v>201784.814362865</v>
      </c>
      <c r="K169" s="40">
        <v>182740.24531832096</v>
      </c>
      <c r="L169" s="40">
        <v>175503.52971681606</v>
      </c>
      <c r="M169" s="40">
        <v>156084.51510217463</v>
      </c>
      <c r="N169" s="40">
        <v>160773.28698740879</v>
      </c>
      <c r="O169" s="40">
        <v>173945.75092066301</v>
      </c>
      <c r="P169" s="40">
        <v>210651.1093628279</v>
      </c>
      <c r="Q169" s="40">
        <v>285775.9982725564</v>
      </c>
      <c r="R169" s="40">
        <v>187291.73806363641</v>
      </c>
      <c r="S169" s="40">
        <v>221980.47828573306</v>
      </c>
      <c r="T169" s="40">
        <v>205639.0828379624</v>
      </c>
      <c r="U169" s="40">
        <v>254532.28016330631</v>
      </c>
      <c r="V169" s="40">
        <v>234015.22580546836</v>
      </c>
      <c r="W169" s="40">
        <v>212670.95875754775</v>
      </c>
      <c r="X169" s="40">
        <v>247058.80043451919</v>
      </c>
      <c r="Y169" s="57">
        <v>236394.35256070032</v>
      </c>
      <c r="Z169" s="35"/>
    </row>
    <row r="170" spans="1:26" x14ac:dyDescent="0.2">
      <c r="A170" s="35">
        <v>9006</v>
      </c>
      <c r="B170" s="51">
        <v>6209014</v>
      </c>
      <c r="C170" s="52" t="s">
        <v>169</v>
      </c>
      <c r="D170" s="52"/>
      <c r="E170" s="49">
        <v>0</v>
      </c>
      <c r="F170" s="40"/>
      <c r="G170" s="40">
        <v>0</v>
      </c>
      <c r="H170" s="40">
        <v>0</v>
      </c>
      <c r="I170" s="40">
        <v>0</v>
      </c>
      <c r="J170" s="40">
        <v>0</v>
      </c>
      <c r="K170" s="40">
        <v>0</v>
      </c>
      <c r="L170" s="40">
        <v>0</v>
      </c>
      <c r="M170" s="40">
        <v>0</v>
      </c>
      <c r="N170" s="40">
        <v>0</v>
      </c>
      <c r="O170" s="40">
        <v>0</v>
      </c>
      <c r="P170" s="40">
        <v>0</v>
      </c>
      <c r="Q170" s="40">
        <v>0</v>
      </c>
      <c r="R170" s="40">
        <v>0</v>
      </c>
      <c r="S170" s="40">
        <v>0</v>
      </c>
      <c r="T170" s="40">
        <v>0</v>
      </c>
      <c r="U170" s="40">
        <v>0</v>
      </c>
      <c r="V170" s="40">
        <v>0</v>
      </c>
      <c r="W170" s="40">
        <v>0</v>
      </c>
      <c r="X170" s="40">
        <v>0</v>
      </c>
      <c r="Y170" s="57">
        <v>0</v>
      </c>
      <c r="Z170" s="35"/>
    </row>
    <row r="171" spans="1:26" x14ac:dyDescent="0.2">
      <c r="A171" s="35">
        <v>9006</v>
      </c>
      <c r="B171" s="51">
        <v>6209015</v>
      </c>
      <c r="C171" s="52" t="s">
        <v>170</v>
      </c>
      <c r="D171" s="52"/>
      <c r="E171" s="49">
        <v>2.7449862111080239E-3</v>
      </c>
      <c r="F171" s="40"/>
      <c r="G171" s="40">
        <v>14481.021037472558</v>
      </c>
      <c r="H171" s="40">
        <v>13399.858808475863</v>
      </c>
      <c r="I171" s="40">
        <v>16523.762916165237</v>
      </c>
      <c r="J171" s="40">
        <v>15138.07740688064</v>
      </c>
      <c r="K171" s="40">
        <v>13709.336788874814</v>
      </c>
      <c r="L171" s="40">
        <v>13166.431906299455</v>
      </c>
      <c r="M171" s="40">
        <v>11709.60004642939</v>
      </c>
      <c r="N171" s="40">
        <v>12061.355910546303</v>
      </c>
      <c r="O171" s="40">
        <v>13049.565946522345</v>
      </c>
      <c r="P171" s="40">
        <v>15803.234794692366</v>
      </c>
      <c r="Q171" s="40">
        <v>21439.171210867346</v>
      </c>
      <c r="R171" s="40">
        <v>14050.793849025724</v>
      </c>
      <c r="S171" s="40">
        <v>16653.17419309344</v>
      </c>
      <c r="T171" s="40">
        <v>15427.228078139786</v>
      </c>
      <c r="U171" s="40">
        <v>19095.239509614268</v>
      </c>
      <c r="V171" s="40">
        <v>17556.031725268298</v>
      </c>
      <c r="W171" s="40">
        <v>15954.76570440951</v>
      </c>
      <c r="X171" s="40">
        <v>18534.572370264101</v>
      </c>
      <c r="Y171" s="57">
        <v>17734.515944188344</v>
      </c>
      <c r="Z171" s="35"/>
    </row>
    <row r="172" spans="1:26" x14ac:dyDescent="0.2">
      <c r="A172" s="35">
        <v>9006</v>
      </c>
      <c r="B172" s="51">
        <v>6209016</v>
      </c>
      <c r="C172" s="52" t="s">
        <v>171</v>
      </c>
      <c r="D172" s="52"/>
      <c r="E172" s="49">
        <v>0</v>
      </c>
      <c r="F172" s="40"/>
      <c r="G172" s="40">
        <v>0</v>
      </c>
      <c r="H172" s="40">
        <v>0</v>
      </c>
      <c r="I172" s="40">
        <v>0</v>
      </c>
      <c r="J172" s="40">
        <v>0</v>
      </c>
      <c r="K172" s="40">
        <v>0</v>
      </c>
      <c r="L172" s="40">
        <v>0</v>
      </c>
      <c r="M172" s="40">
        <v>0</v>
      </c>
      <c r="N172" s="40">
        <v>0</v>
      </c>
      <c r="O172" s="40">
        <v>0</v>
      </c>
      <c r="P172" s="40">
        <v>0</v>
      </c>
      <c r="Q172" s="40">
        <v>0</v>
      </c>
      <c r="R172" s="40">
        <v>0</v>
      </c>
      <c r="S172" s="40">
        <v>0</v>
      </c>
      <c r="T172" s="40">
        <v>0</v>
      </c>
      <c r="U172" s="40">
        <v>0</v>
      </c>
      <c r="V172" s="40">
        <v>0</v>
      </c>
      <c r="W172" s="40">
        <v>0</v>
      </c>
      <c r="X172" s="40">
        <v>0</v>
      </c>
      <c r="Y172" s="57">
        <v>0</v>
      </c>
      <c r="Z172" s="35"/>
    </row>
    <row r="173" spans="1:26" x14ac:dyDescent="0.2">
      <c r="A173" s="35">
        <v>9006</v>
      </c>
      <c r="B173" s="51">
        <v>6209024</v>
      </c>
      <c r="C173" s="52" t="s">
        <v>172</v>
      </c>
      <c r="D173" s="52"/>
      <c r="E173" s="49">
        <v>0</v>
      </c>
      <c r="F173" s="40"/>
      <c r="G173" s="40">
        <v>0</v>
      </c>
      <c r="H173" s="40">
        <v>0</v>
      </c>
      <c r="I173" s="40">
        <v>0</v>
      </c>
      <c r="J173" s="40">
        <v>0</v>
      </c>
      <c r="K173" s="40">
        <v>0</v>
      </c>
      <c r="L173" s="40">
        <v>0</v>
      </c>
      <c r="M173" s="40">
        <v>0</v>
      </c>
      <c r="N173" s="40">
        <v>0</v>
      </c>
      <c r="O173" s="40">
        <v>0</v>
      </c>
      <c r="P173" s="40">
        <v>0</v>
      </c>
      <c r="Q173" s="40">
        <v>0</v>
      </c>
      <c r="R173" s="40">
        <v>0</v>
      </c>
      <c r="S173" s="40">
        <v>0</v>
      </c>
      <c r="T173" s="40">
        <v>0</v>
      </c>
      <c r="U173" s="40">
        <v>0</v>
      </c>
      <c r="V173" s="40">
        <v>0</v>
      </c>
      <c r="W173" s="40">
        <v>0</v>
      </c>
      <c r="X173" s="40">
        <v>0</v>
      </c>
      <c r="Y173" s="57">
        <v>0</v>
      </c>
      <c r="Z173" s="35"/>
    </row>
    <row r="174" spans="1:26" x14ac:dyDescent="0.2">
      <c r="A174" s="35">
        <v>9006</v>
      </c>
      <c r="B174" s="51">
        <v>31010000</v>
      </c>
      <c r="C174" s="52" t="s">
        <v>173</v>
      </c>
      <c r="D174" s="52"/>
      <c r="E174" s="49">
        <v>2.9122901152157026E-2</v>
      </c>
      <c r="F174" s="40"/>
      <c r="G174" s="40">
        <v>153636.23414573987</v>
      </c>
      <c r="H174" s="40">
        <v>142165.65531474209</v>
      </c>
      <c r="I174" s="40">
        <v>175308.68174194286</v>
      </c>
      <c r="J174" s="40">
        <v>160607.26650292709</v>
      </c>
      <c r="K174" s="40">
        <v>145449.05855933973</v>
      </c>
      <c r="L174" s="40">
        <v>139689.11515187047</v>
      </c>
      <c r="M174" s="40">
        <v>124232.87348529283</v>
      </c>
      <c r="N174" s="40">
        <v>127964.82347429964</v>
      </c>
      <c r="O174" s="40">
        <v>138449.22703116955</v>
      </c>
      <c r="P174" s="40">
        <v>167664.24652617046</v>
      </c>
      <c r="Q174" s="40">
        <v>227458.65222624587</v>
      </c>
      <c r="R174" s="40">
        <v>149071.74350042985</v>
      </c>
      <c r="S174" s="40">
        <v>176681.66926760084</v>
      </c>
      <c r="T174" s="40">
        <v>163675.00738376772</v>
      </c>
      <c r="U174" s="40">
        <v>202590.73450528714</v>
      </c>
      <c r="V174" s="40">
        <v>186260.52636990853</v>
      </c>
      <c r="W174" s="40">
        <v>169271.91205371695</v>
      </c>
      <c r="X174" s="40">
        <v>196642.34262904283</v>
      </c>
      <c r="Y174" s="57">
        <v>188154.15273633398</v>
      </c>
      <c r="Z174" s="35"/>
    </row>
    <row r="175" spans="1:26" ht="15" x14ac:dyDescent="0.2">
      <c r="A175" s="35"/>
      <c r="B175" s="67"/>
      <c r="C175" s="66" t="s">
        <v>174</v>
      </c>
      <c r="D175" s="66"/>
      <c r="E175" s="35"/>
      <c r="F175" s="40"/>
      <c r="G175" s="65">
        <f>SUM(G149:G174)</f>
        <v>5275444.0000000009</v>
      </c>
      <c r="H175" s="65">
        <f t="shared" ref="H175:Y175" si="5">SUM(H149:H174)</f>
        <v>4881575.9999999991</v>
      </c>
      <c r="I175" s="65">
        <f t="shared" si="5"/>
        <v>6019615.9999999991</v>
      </c>
      <c r="J175" s="65">
        <f t="shared" si="5"/>
        <v>5514810</v>
      </c>
      <c r="K175" s="65">
        <f t="shared" si="5"/>
        <v>4994318.9999999991</v>
      </c>
      <c r="L175" s="65">
        <f t="shared" si="5"/>
        <v>4796538.4499999993</v>
      </c>
      <c r="M175" s="65">
        <f t="shared" si="5"/>
        <v>4265813.7950000009</v>
      </c>
      <c r="N175" s="65">
        <f t="shared" si="5"/>
        <v>4393958.6514999988</v>
      </c>
      <c r="O175" s="65">
        <f t="shared" si="5"/>
        <v>4753964.1159999995</v>
      </c>
      <c r="P175" s="65">
        <f t="shared" si="5"/>
        <v>5757127.2054999983</v>
      </c>
      <c r="Q175" s="65">
        <f t="shared" si="5"/>
        <v>7810301.9695000034</v>
      </c>
      <c r="R175" s="65">
        <f t="shared" si="5"/>
        <v>5118711.9965000004</v>
      </c>
      <c r="S175" s="65">
        <f t="shared" si="5"/>
        <v>6066760.5999999987</v>
      </c>
      <c r="T175" s="65">
        <f t="shared" si="5"/>
        <v>5620147.7500000009</v>
      </c>
      <c r="U175" s="65">
        <f t="shared" si="5"/>
        <v>6956406.3499999903</v>
      </c>
      <c r="V175" s="65">
        <f t="shared" si="5"/>
        <v>6395672.0999999978</v>
      </c>
      <c r="W175" s="65">
        <f t="shared" si="5"/>
        <v>5812330.0000000037</v>
      </c>
      <c r="X175" s="65">
        <f t="shared" si="5"/>
        <v>6752155</v>
      </c>
      <c r="Y175" s="65">
        <f t="shared" si="5"/>
        <v>6460694.0000000009</v>
      </c>
      <c r="Z175" s="35"/>
    </row>
    <row r="177" spans="1:26" ht="15" x14ac:dyDescent="0.2">
      <c r="A177" s="35"/>
      <c r="B177" s="67"/>
      <c r="C177" s="50" t="s">
        <v>175</v>
      </c>
      <c r="D177" s="50"/>
      <c r="E177" s="35"/>
      <c r="F177" s="40"/>
      <c r="G177" s="35"/>
      <c r="H177" s="64">
        <v>2221401</v>
      </c>
      <c r="I177" s="64">
        <v>2625617</v>
      </c>
      <c r="J177" s="64">
        <v>2286071</v>
      </c>
      <c r="K177" s="64">
        <v>2446744</v>
      </c>
      <c r="L177" s="64">
        <v>2348596.5000000005</v>
      </c>
      <c r="M177" s="64">
        <v>2372575.1999999993</v>
      </c>
      <c r="N177" s="64">
        <v>1853852.4000000004</v>
      </c>
      <c r="O177" s="64">
        <v>2180363.61</v>
      </c>
      <c r="P177" s="64">
        <v>2152938.0000000009</v>
      </c>
      <c r="Q177" s="64">
        <v>2223760.35</v>
      </c>
      <c r="R177" s="64">
        <v>1973735</v>
      </c>
      <c r="S177" s="64">
        <v>2226803.6999999993</v>
      </c>
      <c r="T177" s="64">
        <v>2372721</v>
      </c>
      <c r="U177" s="64">
        <v>2803462</v>
      </c>
      <c r="V177" s="64">
        <v>2440048</v>
      </c>
      <c r="W177" s="64">
        <v>2610623</v>
      </c>
      <c r="X177" s="64">
        <v>2339761</v>
      </c>
      <c r="Y177" s="64">
        <v>2289394</v>
      </c>
      <c r="Z177" s="35"/>
    </row>
    <row r="178" spans="1:26" x14ac:dyDescent="0.2">
      <c r="A178" s="35">
        <v>9007</v>
      </c>
      <c r="B178" s="51">
        <v>30000000</v>
      </c>
      <c r="C178" s="52" t="s">
        <v>176</v>
      </c>
      <c r="D178" s="52"/>
      <c r="E178" s="49">
        <v>0.23264848939968666</v>
      </c>
      <c r="F178" s="40"/>
      <c r="G178" s="35"/>
      <c r="H178" s="40">
        <v>516805.58700095332</v>
      </c>
      <c r="I178" s="40">
        <v>610845.82879213709</v>
      </c>
      <c r="J178" s="40">
        <v>531850.96481043112</v>
      </c>
      <c r="K178" s="40">
        <v>569231.29554774694</v>
      </c>
      <c r="L178" s="40">
        <v>546397.42793439131</v>
      </c>
      <c r="M178" s="40">
        <v>551976.03626715927</v>
      </c>
      <c r="N178" s="40">
        <v>431295.96042998374</v>
      </c>
      <c r="O178" s="40">
        <v>507258.3002085475</v>
      </c>
      <c r="P178" s="40">
        <v>500877.77347118279</v>
      </c>
      <c r="Q178" s="40">
        <v>517354.48621441849</v>
      </c>
      <c r="R178" s="40">
        <v>459186.46622529055</v>
      </c>
      <c r="S178" s="40">
        <v>518062.51699463284</v>
      </c>
      <c r="T178" s="40">
        <v>552009.95641691389</v>
      </c>
      <c r="U178" s="40">
        <v>652221.19938942441</v>
      </c>
      <c r="V178" s="40">
        <v>567673.48126272659</v>
      </c>
      <c r="W178" s="40">
        <v>607357.49734207813</v>
      </c>
      <c r="X178" s="40">
        <v>544341.86220630025</v>
      </c>
      <c r="Y178" s="40">
        <v>532624.05574070627</v>
      </c>
      <c r="Z178" s="35"/>
    </row>
    <row r="179" spans="1:26" x14ac:dyDescent="0.2">
      <c r="A179" s="35">
        <v>9007</v>
      </c>
      <c r="B179" s="51">
        <v>34000000</v>
      </c>
      <c r="C179" s="52" t="s">
        <v>177</v>
      </c>
      <c r="D179" s="52"/>
      <c r="E179" s="49">
        <v>1.5750179134567507E-4</v>
      </c>
      <c r="F179" s="40"/>
      <c r="G179" s="35"/>
      <c r="H179" s="40">
        <v>349.87463679707395</v>
      </c>
      <c r="I179" s="40">
        <v>413.53938088765733</v>
      </c>
      <c r="J179" s="40">
        <v>360.06027764339876</v>
      </c>
      <c r="K179" s="40">
        <v>385.36656296428242</v>
      </c>
      <c r="L179" s="40">
        <v>369.90815589818283</v>
      </c>
      <c r="M179" s="40">
        <v>373.68484410232321</v>
      </c>
      <c r="N179" s="40">
        <v>291.98507389047904</v>
      </c>
      <c r="O179" s="40">
        <v>343.41117435992282</v>
      </c>
      <c r="P179" s="40">
        <v>339.09159165617513</v>
      </c>
      <c r="Q179" s="40">
        <v>350.24623864848536</v>
      </c>
      <c r="R179" s="40">
        <v>310.86679814165598</v>
      </c>
      <c r="S179" s="40">
        <v>350.72557172517713</v>
      </c>
      <c r="T179" s="40">
        <v>373.7078078635015</v>
      </c>
      <c r="U179" s="40">
        <v>441.55028696952894</v>
      </c>
      <c r="V179" s="40">
        <v>384.31193096943178</v>
      </c>
      <c r="W179" s="40">
        <v>411.17779902822031</v>
      </c>
      <c r="X179" s="40">
        <v>368.51654882074803</v>
      </c>
      <c r="Y179" s="40">
        <v>360.58365609604044</v>
      </c>
      <c r="Z179" s="35"/>
    </row>
    <row r="180" spans="1:26" x14ac:dyDescent="0.2">
      <c r="A180" s="35">
        <v>9007</v>
      </c>
      <c r="B180" s="51">
        <v>31000000</v>
      </c>
      <c r="C180" s="52" t="s">
        <v>178</v>
      </c>
      <c r="D180" s="52"/>
      <c r="E180" s="49">
        <v>0.76719400880896771</v>
      </c>
      <c r="F180" s="40"/>
      <c r="G180" s="35"/>
      <c r="H180" s="40">
        <v>1704245.5383622497</v>
      </c>
      <c r="I180" s="40">
        <v>2014357.6318269754</v>
      </c>
      <c r="J180" s="40">
        <v>1753859.9749119256</v>
      </c>
      <c r="K180" s="40">
        <v>1877127.3378892888</v>
      </c>
      <c r="L180" s="40">
        <v>1801829.1639097112</v>
      </c>
      <c r="M180" s="40">
        <v>1820225.4788887377</v>
      </c>
      <c r="N180" s="40">
        <v>1422264.4544961262</v>
      </c>
      <c r="O180" s="40">
        <v>1672761.8986170925</v>
      </c>
      <c r="P180" s="40">
        <v>1651721.134937162</v>
      </c>
      <c r="Q180" s="40">
        <v>1706055.6175469332</v>
      </c>
      <c r="R180" s="40">
        <v>1514237.6669765678</v>
      </c>
      <c r="S180" s="40">
        <v>1708390.4574336414</v>
      </c>
      <c r="T180" s="40">
        <v>1820337.3357752226</v>
      </c>
      <c r="U180" s="40">
        <v>2150799.2503236062</v>
      </c>
      <c r="V180" s="40">
        <v>1871990.2068063039</v>
      </c>
      <c r="W180" s="40">
        <v>2002854.3248588936</v>
      </c>
      <c r="X180" s="40">
        <v>1795050.6212448792</v>
      </c>
      <c r="Y180" s="40">
        <v>1756409.3606031977</v>
      </c>
      <c r="Z180" s="35"/>
    </row>
    <row r="181" spans="1:26" ht="14.25" x14ac:dyDescent="0.2">
      <c r="A181" s="67"/>
      <c r="B181" s="35"/>
      <c r="C181" s="68" t="s">
        <v>179</v>
      </c>
      <c r="D181" s="68"/>
      <c r="E181" s="68"/>
      <c r="F181" s="69"/>
      <c r="G181" s="68"/>
      <c r="H181" s="70">
        <f t="shared" ref="H181:Y181" si="6">SUM(H178:H180)</f>
        <v>2221401</v>
      </c>
      <c r="I181" s="70">
        <f t="shared" si="6"/>
        <v>2625617</v>
      </c>
      <c r="J181" s="70">
        <f t="shared" si="6"/>
        <v>2286071</v>
      </c>
      <c r="K181" s="70">
        <f t="shared" si="6"/>
        <v>2446744</v>
      </c>
      <c r="L181" s="70">
        <f t="shared" si="6"/>
        <v>2348596.5000000009</v>
      </c>
      <c r="M181" s="70">
        <f t="shared" si="6"/>
        <v>2372575.1999999993</v>
      </c>
      <c r="N181" s="70">
        <f t="shared" si="6"/>
        <v>1853852.4000000004</v>
      </c>
      <c r="O181" s="70">
        <f t="shared" si="6"/>
        <v>2180363.61</v>
      </c>
      <c r="P181" s="70">
        <f t="shared" si="6"/>
        <v>2152938.0000000009</v>
      </c>
      <c r="Q181" s="70">
        <f t="shared" si="6"/>
        <v>2223760.35</v>
      </c>
      <c r="R181" s="70">
        <f t="shared" si="6"/>
        <v>1973735</v>
      </c>
      <c r="S181" s="70">
        <f t="shared" si="6"/>
        <v>2226803.6999999993</v>
      </c>
      <c r="T181" s="70">
        <f t="shared" si="6"/>
        <v>2372721</v>
      </c>
      <c r="U181" s="71">
        <f t="shared" si="6"/>
        <v>2803462</v>
      </c>
      <c r="V181" s="71">
        <f t="shared" si="6"/>
        <v>2440048</v>
      </c>
      <c r="W181" s="71">
        <f t="shared" si="6"/>
        <v>2610623</v>
      </c>
      <c r="X181" s="71">
        <f t="shared" si="6"/>
        <v>2339761</v>
      </c>
      <c r="Y181" s="71">
        <f t="shared" si="6"/>
        <v>2289394</v>
      </c>
      <c r="Z181" s="35"/>
    </row>
    <row r="184" spans="1:26" ht="15" x14ac:dyDescent="0.2">
      <c r="A184" s="35"/>
      <c r="B184" s="52"/>
      <c r="C184" s="72" t="s">
        <v>180</v>
      </c>
      <c r="D184" s="72"/>
      <c r="E184" s="52"/>
      <c r="F184" s="73"/>
      <c r="G184" s="35"/>
      <c r="H184" s="74">
        <v>18996.883500000004</v>
      </c>
      <c r="I184" s="74">
        <v>17050.360000000004</v>
      </c>
      <c r="J184" s="74">
        <v>19852.581000000006</v>
      </c>
      <c r="K184" s="74">
        <v>14759.711999999998</v>
      </c>
      <c r="L184" s="74">
        <v>10368.400000000005</v>
      </c>
      <c r="M184" s="74">
        <v>15210.9</v>
      </c>
      <c r="N184" s="74">
        <v>29733.501</v>
      </c>
      <c r="O184" s="74">
        <v>10128.5</v>
      </c>
      <c r="P184" s="74">
        <v>6140.7</v>
      </c>
      <c r="Q184" s="74">
        <v>6038.7600000000011</v>
      </c>
      <c r="R184" s="74">
        <v>19128.532500000005</v>
      </c>
      <c r="S184" s="74">
        <v>8924.1600000000017</v>
      </c>
      <c r="T184" s="74">
        <v>19946.727675000002</v>
      </c>
      <c r="U184" s="74">
        <v>17762.2</v>
      </c>
      <c r="V184" s="74">
        <v>20845.210050000005</v>
      </c>
      <c r="W184" s="74">
        <v>15497.6976</v>
      </c>
      <c r="X184" s="74">
        <v>10886.82</v>
      </c>
      <c r="Y184" s="35"/>
      <c r="Z184" s="35"/>
    </row>
    <row r="185" spans="1:26" ht="12.75" customHeight="1" x14ac:dyDescent="0.2">
      <c r="A185" s="35">
        <v>9008</v>
      </c>
      <c r="B185" s="51">
        <v>6212001</v>
      </c>
      <c r="C185" s="52" t="s">
        <v>181</v>
      </c>
      <c r="D185" s="52"/>
      <c r="E185" s="49">
        <v>8.9784730775706173E-2</v>
      </c>
      <c r="F185" s="40"/>
      <c r="G185" s="35"/>
      <c r="H185" s="73">
        <f>+$H$184*E185</f>
        <v>1705.6300706249551</v>
      </c>
      <c r="I185" s="73">
        <f>+$I$184*E185</f>
        <v>1530.8619822288699</v>
      </c>
      <c r="J185" s="73">
        <f>+$J$184*E185</f>
        <v>1782.4586402879002</v>
      </c>
      <c r="K185" s="73">
        <f>+$K$184*E185</f>
        <v>1325.1967682469594</v>
      </c>
      <c r="L185" s="73">
        <f>+$L$184*E185</f>
        <v>930.92400257483234</v>
      </c>
      <c r="M185" s="73">
        <f>+$M$184*E185</f>
        <v>1365.706561356189</v>
      </c>
      <c r="N185" s="73">
        <f>+$N$184*E185</f>
        <v>2669.6143823041903</v>
      </c>
      <c r="O185" s="73">
        <f>+$O$184*E185</f>
        <v>909.38464566174002</v>
      </c>
      <c r="P185" s="73">
        <f>+$P$184*E185</f>
        <v>551.34109627437886</v>
      </c>
      <c r="Q185" s="73">
        <f>+$Q$184*E185</f>
        <v>542.18844081910356</v>
      </c>
      <c r="R185" s="73">
        <f>+$R$184*E185</f>
        <v>1717.4501406468462</v>
      </c>
      <c r="S185" s="73">
        <f>+$S$184*E185</f>
        <v>801.25330299932614</v>
      </c>
      <c r="T185" s="73">
        <f>+$T$184*E185</f>
        <v>1790.9115741562027</v>
      </c>
      <c r="U185" s="73">
        <f>+$U$184*E185</f>
        <v>1594.7743449842483</v>
      </c>
      <c r="V185" s="73">
        <f>+$V$184*E185</f>
        <v>1871.5815723022952</v>
      </c>
      <c r="W185" s="73">
        <f>+$W$184*E185</f>
        <v>1391.4566066593077</v>
      </c>
      <c r="X185" s="73">
        <f>+$X$184*E185</f>
        <v>977.47020270357348</v>
      </c>
      <c r="Y185" s="35"/>
      <c r="Z185" s="35"/>
    </row>
    <row r="186" spans="1:26" ht="13.5" customHeight="1" x14ac:dyDescent="0.2">
      <c r="A186" s="35">
        <v>9008</v>
      </c>
      <c r="B186" s="51">
        <v>6212002</v>
      </c>
      <c r="C186" s="52" t="s">
        <v>182</v>
      </c>
      <c r="D186" s="52"/>
      <c r="E186" s="49">
        <v>0.10032244259526255</v>
      </c>
      <c r="F186" s="40"/>
      <c r="G186" s="35"/>
      <c r="H186" s="73">
        <f t="shared" ref="H186:H191" si="7">+$H$184*E186</f>
        <v>1905.8137544176407</v>
      </c>
      <c r="I186" s="73">
        <f t="shared" ref="I186:I191" si="8">+$I$184*E186</f>
        <v>1710.5337623285611</v>
      </c>
      <c r="J186" s="73">
        <f t="shared" ref="J186:J191" si="9">+$J$184*E186</f>
        <v>1991.6594177403006</v>
      </c>
      <c r="K186" s="73">
        <f t="shared" ref="K186:K191" si="10">+$K$184*E186</f>
        <v>1480.7303598426074</v>
      </c>
      <c r="L186" s="73">
        <f t="shared" ref="L186:L191" si="11">+$L$184*E186</f>
        <v>1040.1832138047207</v>
      </c>
      <c r="M186" s="73">
        <f t="shared" ref="M186:M191" si="12">+$M$184*E186</f>
        <v>1525.994642072279</v>
      </c>
      <c r="N186" s="73">
        <f t="shared" ref="N186:N191" si="13">+$N$184*E186</f>
        <v>2982.9374472286813</v>
      </c>
      <c r="O186" s="73">
        <f t="shared" ref="O186:O191" si="14">+$O$184*E186</f>
        <v>1016.1158598261167</v>
      </c>
      <c r="P186" s="73">
        <f t="shared" ref="P186:P191" si="15">+$P$184*E186</f>
        <v>616.05002324472866</v>
      </c>
      <c r="Q186" s="73">
        <f t="shared" ref="Q186:Q191" si="16">+$Q$184*E186</f>
        <v>605.82315344656774</v>
      </c>
      <c r="R186" s="73">
        <f t="shared" ref="R186:R191" si="17">+$R$184*E186</f>
        <v>1919.0211036628643</v>
      </c>
      <c r="S186" s="73">
        <f t="shared" ref="S186:S191" si="18">+$S$184*E186</f>
        <v>895.29352931093831</v>
      </c>
      <c r="T186" s="73">
        <f t="shared" ref="T186:T191" si="19">+$T$184*E186</f>
        <v>2001.1044421385225</v>
      </c>
      <c r="U186" s="73">
        <f t="shared" ref="U186:U191" si="20">+$U$184*E186</f>
        <v>1781.9472898655724</v>
      </c>
      <c r="V186" s="73">
        <f t="shared" ref="V186:V191" si="21">+$V$184*E186</f>
        <v>2091.2423886273154</v>
      </c>
      <c r="W186" s="73">
        <f t="shared" ref="W186:W191" si="22">+$W$184*E186</f>
        <v>1554.7668778347381</v>
      </c>
      <c r="X186" s="73">
        <f t="shared" ref="X186:X191" si="23">+$X$184*E186</f>
        <v>1092.1923744949561</v>
      </c>
      <c r="Y186" s="35"/>
      <c r="Z186" s="35"/>
    </row>
    <row r="187" spans="1:26" x14ac:dyDescent="0.2">
      <c r="A187" s="35">
        <v>9008</v>
      </c>
      <c r="B187" s="51">
        <v>6211003</v>
      </c>
      <c r="C187" s="52" t="s">
        <v>183</v>
      </c>
      <c r="D187" s="52"/>
      <c r="E187" s="49">
        <v>0.25684182025558144</v>
      </c>
      <c r="F187" s="40">
        <f>+(20*0.444)*300</f>
        <v>2664.0000000000005</v>
      </c>
      <c r="G187" s="35"/>
      <c r="H187" s="73">
        <f t="shared" si="7"/>
        <v>4879.1941373232221</v>
      </c>
      <c r="I187" s="73">
        <f t="shared" si="8"/>
        <v>4379.2454984129563</v>
      </c>
      <c r="J187" s="73">
        <f t="shared" si="9"/>
        <v>5098.9730408113728</v>
      </c>
      <c r="K187" s="73">
        <f t="shared" si="10"/>
        <v>3790.9112965281479</v>
      </c>
      <c r="L187" s="73">
        <f t="shared" si="11"/>
        <v>2663.038729137972</v>
      </c>
      <c r="M187" s="73">
        <f t="shared" si="12"/>
        <v>3906.7952437256235</v>
      </c>
      <c r="N187" s="73">
        <f t="shared" si="13"/>
        <v>7636.8065194111514</v>
      </c>
      <c r="O187" s="73">
        <f t="shared" si="14"/>
        <v>2601.4223764586568</v>
      </c>
      <c r="P187" s="73">
        <f t="shared" si="15"/>
        <v>1577.188565643449</v>
      </c>
      <c r="Q187" s="73">
        <f t="shared" si="16"/>
        <v>1551.0061104865954</v>
      </c>
      <c r="R187" s="73">
        <f t="shared" si="17"/>
        <v>4913.0071061180488</v>
      </c>
      <c r="S187" s="73">
        <f t="shared" si="18"/>
        <v>2292.09749865205</v>
      </c>
      <c r="T187" s="73">
        <f t="shared" si="19"/>
        <v>5123.1538441893827</v>
      </c>
      <c r="U187" s="73">
        <f t="shared" si="20"/>
        <v>4562.0757797436891</v>
      </c>
      <c r="V187" s="73">
        <f t="shared" si="21"/>
        <v>5353.9216928519409</v>
      </c>
      <c r="W187" s="73">
        <f t="shared" si="22"/>
        <v>3980.4568613545557</v>
      </c>
      <c r="X187" s="73">
        <f t="shared" si="23"/>
        <v>2796.1906655948692</v>
      </c>
      <c r="Y187" s="35"/>
      <c r="Z187" s="35"/>
    </row>
    <row r="188" spans="1:26" x14ac:dyDescent="0.2">
      <c r="A188" s="35">
        <v>9008</v>
      </c>
      <c r="B188" s="51">
        <v>6211002</v>
      </c>
      <c r="C188" s="52" t="s">
        <v>184</v>
      </c>
      <c r="D188" s="52"/>
      <c r="E188" s="49">
        <v>1.9687742259444457E-2</v>
      </c>
      <c r="F188" s="40"/>
      <c r="G188" s="35"/>
      <c r="H188" s="73">
        <f t="shared" si="7"/>
        <v>374.0057460806932</v>
      </c>
      <c r="I188" s="73">
        <f t="shared" si="8"/>
        <v>335.68309311074148</v>
      </c>
      <c r="J188" s="73">
        <f t="shared" si="9"/>
        <v>390.85249791274418</v>
      </c>
      <c r="K188" s="73">
        <f t="shared" si="10"/>
        <v>290.58540567962939</v>
      </c>
      <c r="L188" s="73">
        <f t="shared" si="11"/>
        <v>204.13038684282401</v>
      </c>
      <c r="M188" s="73">
        <f t="shared" si="12"/>
        <v>299.46827873418368</v>
      </c>
      <c r="N188" s="73">
        <f t="shared" si="13"/>
        <v>585.38550415893405</v>
      </c>
      <c r="O188" s="73">
        <f t="shared" si="14"/>
        <v>199.40729747478318</v>
      </c>
      <c r="P188" s="73">
        <f t="shared" si="15"/>
        <v>120.89651889257057</v>
      </c>
      <c r="Q188" s="73">
        <f t="shared" si="16"/>
        <v>118.88955044664283</v>
      </c>
      <c r="R188" s="73">
        <f t="shared" si="17"/>
        <v>376.59761766140684</v>
      </c>
      <c r="S188" s="73">
        <f t="shared" si="18"/>
        <v>175.69656196204389</v>
      </c>
      <c r="T188" s="73">
        <f t="shared" si="19"/>
        <v>392.70603338472779</v>
      </c>
      <c r="U188" s="73">
        <f t="shared" si="20"/>
        <v>349.69761556070432</v>
      </c>
      <c r="V188" s="73">
        <f t="shared" si="21"/>
        <v>410.39512280838142</v>
      </c>
      <c r="W188" s="73">
        <f t="shared" si="22"/>
        <v>305.11467596361092</v>
      </c>
      <c r="X188" s="73">
        <f t="shared" si="23"/>
        <v>214.3369061849651</v>
      </c>
      <c r="Y188" s="35"/>
      <c r="Z188" s="35"/>
    </row>
    <row r="189" spans="1:26" x14ac:dyDescent="0.2">
      <c r="A189" s="35">
        <v>9008</v>
      </c>
      <c r="B189" s="51">
        <v>6211001</v>
      </c>
      <c r="C189" s="52" t="s">
        <v>185</v>
      </c>
      <c r="D189" s="52"/>
      <c r="E189" s="49">
        <v>0</v>
      </c>
      <c r="F189" s="40"/>
      <c r="G189" s="35"/>
      <c r="H189" s="73">
        <f t="shared" si="7"/>
        <v>0</v>
      </c>
      <c r="I189" s="73">
        <f t="shared" si="8"/>
        <v>0</v>
      </c>
      <c r="J189" s="73">
        <f t="shared" si="9"/>
        <v>0</v>
      </c>
      <c r="K189" s="73">
        <f t="shared" si="10"/>
        <v>0</v>
      </c>
      <c r="L189" s="73">
        <f t="shared" si="11"/>
        <v>0</v>
      </c>
      <c r="M189" s="73">
        <f t="shared" si="12"/>
        <v>0</v>
      </c>
      <c r="N189" s="73">
        <f t="shared" si="13"/>
        <v>0</v>
      </c>
      <c r="O189" s="73">
        <f t="shared" si="14"/>
        <v>0</v>
      </c>
      <c r="P189" s="73">
        <f t="shared" si="15"/>
        <v>0</v>
      </c>
      <c r="Q189" s="73">
        <f t="shared" si="16"/>
        <v>0</v>
      </c>
      <c r="R189" s="73">
        <f t="shared" si="17"/>
        <v>0</v>
      </c>
      <c r="S189" s="73">
        <f t="shared" si="18"/>
        <v>0</v>
      </c>
      <c r="T189" s="73">
        <f t="shared" si="19"/>
        <v>0</v>
      </c>
      <c r="U189" s="73">
        <f t="shared" si="20"/>
        <v>0</v>
      </c>
      <c r="V189" s="73">
        <f t="shared" si="21"/>
        <v>0</v>
      </c>
      <c r="W189" s="73">
        <f t="shared" si="22"/>
        <v>0</v>
      </c>
      <c r="X189" s="73">
        <f t="shared" si="23"/>
        <v>0</v>
      </c>
      <c r="Y189" s="35"/>
      <c r="Z189" s="35"/>
    </row>
    <row r="190" spans="1:26" x14ac:dyDescent="0.2">
      <c r="A190" s="35">
        <v>9008</v>
      </c>
      <c r="B190" s="51">
        <v>6211002</v>
      </c>
      <c r="C190" s="52" t="s">
        <v>186</v>
      </c>
      <c r="D190" s="52"/>
      <c r="E190" s="49">
        <v>3.0039029426781237E-2</v>
      </c>
      <c r="G190" s="35"/>
      <c r="H190" s="73">
        <f t="shared" si="7"/>
        <v>570.647942473635</v>
      </c>
      <c r="I190" s="73">
        <f t="shared" si="8"/>
        <v>512.17626577721387</v>
      </c>
      <c r="J190" s="73">
        <f t="shared" si="9"/>
        <v>596.35226485655824</v>
      </c>
      <c r="K190" s="73">
        <f t="shared" si="10"/>
        <v>443.36742309881606</v>
      </c>
      <c r="L190" s="73">
        <f t="shared" si="11"/>
        <v>311.45667270863873</v>
      </c>
      <c r="M190" s="73">
        <f t="shared" si="12"/>
        <v>456.92067270782672</v>
      </c>
      <c r="N190" s="73">
        <f t="shared" si="13"/>
        <v>893.1655115002294</v>
      </c>
      <c r="O190" s="73">
        <f t="shared" si="14"/>
        <v>304.25030954915377</v>
      </c>
      <c r="P190" s="73">
        <f t="shared" si="15"/>
        <v>184.46066800103554</v>
      </c>
      <c r="Q190" s="73">
        <f t="shared" si="16"/>
        <v>181.39848934126951</v>
      </c>
      <c r="R190" s="73">
        <f t="shared" si="17"/>
        <v>574.60255065864146</v>
      </c>
      <c r="S190" s="73">
        <f t="shared" si="18"/>
        <v>268.07310484930412</v>
      </c>
      <c r="T190" s="73">
        <f t="shared" si="19"/>
        <v>599.18033959731679</v>
      </c>
      <c r="U190" s="73">
        <f t="shared" si="20"/>
        <v>533.55924848437371</v>
      </c>
      <c r="V190" s="73">
        <f t="shared" si="21"/>
        <v>626.1698780993861</v>
      </c>
      <c r="W190" s="73">
        <f t="shared" si="22"/>
        <v>465.53579425375693</v>
      </c>
      <c r="X190" s="73">
        <f t="shared" si="23"/>
        <v>327.02950634407051</v>
      </c>
      <c r="Y190" s="35"/>
      <c r="Z190" s="35"/>
    </row>
    <row r="191" spans="1:26" x14ac:dyDescent="0.2">
      <c r="A191" s="35">
        <v>9008</v>
      </c>
      <c r="B191" s="51">
        <v>6211001</v>
      </c>
      <c r="C191" s="52" t="s">
        <v>187</v>
      </c>
      <c r="D191" s="52"/>
      <c r="E191" s="49">
        <v>0.5033242346872242</v>
      </c>
      <c r="F191" s="40">
        <f>+(20*0.444)*150</f>
        <v>1332.0000000000002</v>
      </c>
      <c r="G191" s="35"/>
      <c r="H191" s="73">
        <f t="shared" si="7"/>
        <v>9561.5918490798595</v>
      </c>
      <c r="I191" s="73">
        <f t="shared" si="8"/>
        <v>8581.8593981416616</v>
      </c>
      <c r="J191" s="73">
        <f t="shared" si="9"/>
        <v>9992.2851383911311</v>
      </c>
      <c r="K191" s="73">
        <f t="shared" si="10"/>
        <v>7428.9207466038379</v>
      </c>
      <c r="L191" s="73">
        <f t="shared" si="11"/>
        <v>5218.6669949310181</v>
      </c>
      <c r="M191" s="73">
        <f t="shared" si="12"/>
        <v>7656.0146014038983</v>
      </c>
      <c r="N191" s="73">
        <f t="shared" si="13"/>
        <v>14965.591635396815</v>
      </c>
      <c r="O191" s="73">
        <f t="shared" si="14"/>
        <v>5097.9195110295504</v>
      </c>
      <c r="P191" s="73">
        <f t="shared" si="15"/>
        <v>3090.7631279438374</v>
      </c>
      <c r="Q191" s="73">
        <f t="shared" si="16"/>
        <v>3039.4542554598224</v>
      </c>
      <c r="R191" s="73">
        <f t="shared" si="17"/>
        <v>9627.8539812521976</v>
      </c>
      <c r="S191" s="73">
        <f t="shared" si="18"/>
        <v>4491.7460022263394</v>
      </c>
      <c r="T191" s="73">
        <f t="shared" si="19"/>
        <v>10039.67144153385</v>
      </c>
      <c r="U191" s="73">
        <f t="shared" si="20"/>
        <v>8940.145721361414</v>
      </c>
      <c r="V191" s="73">
        <f t="shared" si="21"/>
        <v>10491.899395310687</v>
      </c>
      <c r="W191" s="73">
        <f t="shared" si="22"/>
        <v>7800.3667839340314</v>
      </c>
      <c r="X191" s="73">
        <f t="shared" si="23"/>
        <v>5479.6003446775658</v>
      </c>
      <c r="Y191" s="35"/>
      <c r="Z191" s="35"/>
    </row>
    <row r="192" spans="1:26" ht="15" x14ac:dyDescent="0.2">
      <c r="A192" s="35"/>
      <c r="B192" s="52"/>
      <c r="C192" s="72" t="s">
        <v>188</v>
      </c>
      <c r="D192" s="72"/>
      <c r="E192" s="52"/>
      <c r="F192" s="73"/>
      <c r="G192" s="35"/>
      <c r="H192" s="75">
        <f t="shared" ref="H192:M192" si="24">SUM(H185:H191)</f>
        <v>18996.883500000004</v>
      </c>
      <c r="I192" s="75">
        <f t="shared" si="24"/>
        <v>17050.360000000004</v>
      </c>
      <c r="J192" s="75">
        <f t="shared" si="24"/>
        <v>19852.581000000006</v>
      </c>
      <c r="K192" s="76">
        <f t="shared" si="24"/>
        <v>14759.712</v>
      </c>
      <c r="L192" s="75">
        <f t="shared" si="24"/>
        <v>10368.400000000005</v>
      </c>
      <c r="M192" s="75">
        <f t="shared" si="24"/>
        <v>15210.9</v>
      </c>
      <c r="N192" s="76">
        <f t="shared" ref="N192:X192" si="25">SUM(N185:N191)</f>
        <v>29733.501</v>
      </c>
      <c r="O192" s="76">
        <f t="shared" si="25"/>
        <v>10128.5</v>
      </c>
      <c r="P192" s="76">
        <f t="shared" si="25"/>
        <v>6140.7</v>
      </c>
      <c r="Q192" s="76">
        <f t="shared" si="25"/>
        <v>6038.7600000000011</v>
      </c>
      <c r="R192" s="76">
        <f t="shared" si="25"/>
        <v>19128.532500000005</v>
      </c>
      <c r="S192" s="75">
        <f t="shared" si="25"/>
        <v>8924.1600000000035</v>
      </c>
      <c r="T192" s="76">
        <f t="shared" si="25"/>
        <v>19946.727675000002</v>
      </c>
      <c r="U192" s="76">
        <f t="shared" si="25"/>
        <v>17762.200000000004</v>
      </c>
      <c r="V192" s="76">
        <f t="shared" si="25"/>
        <v>20845.210050000009</v>
      </c>
      <c r="W192" s="76">
        <f t="shared" si="25"/>
        <v>15497.6976</v>
      </c>
      <c r="X192" s="76">
        <f t="shared" si="25"/>
        <v>10886.82</v>
      </c>
      <c r="Y192" s="35"/>
      <c r="Z192" s="35"/>
    </row>
    <row r="195" spans="1:26" ht="12.75" customHeight="1" x14ac:dyDescent="0.2"/>
    <row r="196" spans="1:26" ht="12.75" customHeight="1" x14ac:dyDescent="0.2">
      <c r="A196" s="35"/>
      <c r="B196" s="35"/>
      <c r="C196" s="35" t="s">
        <v>189</v>
      </c>
      <c r="D196" s="35"/>
      <c r="E196" s="35"/>
      <c r="F196" s="40"/>
      <c r="G196" s="35"/>
      <c r="H196" s="35"/>
      <c r="I196" s="35"/>
      <c r="J196" s="35"/>
      <c r="K196" s="35"/>
      <c r="L196" s="35"/>
      <c r="M196" s="35"/>
      <c r="N196" s="35"/>
      <c r="O196" s="35"/>
      <c r="P196" s="35"/>
      <c r="Q196" s="35"/>
      <c r="R196" s="35"/>
      <c r="S196" s="35"/>
      <c r="T196" s="35"/>
      <c r="U196" s="35"/>
      <c r="V196" s="35"/>
      <c r="W196" s="35"/>
      <c r="X196" s="35"/>
      <c r="Y196" s="35"/>
    </row>
    <row r="197" spans="1:26" ht="13.5" customHeight="1" x14ac:dyDescent="0.2">
      <c r="A197" s="35"/>
      <c r="B197" s="35"/>
      <c r="C197" s="77" t="s">
        <v>190</v>
      </c>
      <c r="D197" s="77"/>
      <c r="E197" s="35"/>
      <c r="F197" s="40"/>
      <c r="G197" s="64">
        <v>4884</v>
      </c>
      <c r="H197" s="64">
        <v>6187</v>
      </c>
      <c r="I197" s="78">
        <v>11282</v>
      </c>
      <c r="J197" s="78">
        <v>23044</v>
      </c>
      <c r="K197" s="78">
        <v>32045</v>
      </c>
      <c r="L197" s="64">
        <v>40592.160000000003</v>
      </c>
      <c r="M197" s="64">
        <v>36534.959999999999</v>
      </c>
      <c r="N197" s="78">
        <v>1386</v>
      </c>
      <c r="O197" s="64">
        <v>2029.8600000000004</v>
      </c>
      <c r="P197" s="64">
        <v>2381.4</v>
      </c>
      <c r="Q197" s="64">
        <v>14430.779999999999</v>
      </c>
      <c r="R197" s="64">
        <v>11113.2</v>
      </c>
      <c r="S197" s="64">
        <v>5128.2</v>
      </c>
      <c r="T197" s="64">
        <v>6496.56</v>
      </c>
      <c r="U197" s="64">
        <v>11846.142</v>
      </c>
      <c r="V197" s="64">
        <v>24196.347000000002</v>
      </c>
      <c r="W197" s="64">
        <v>33647.858999999997</v>
      </c>
      <c r="X197" s="64">
        <v>42621.768000000004</v>
      </c>
      <c r="Y197" s="64">
        <v>38361.707999999999</v>
      </c>
    </row>
    <row r="198" spans="1:26" x14ac:dyDescent="0.2">
      <c r="A198" s="35"/>
      <c r="B198" s="51"/>
      <c r="C198" s="52"/>
      <c r="D198" s="52"/>
      <c r="E198" s="35"/>
      <c r="F198" s="40"/>
      <c r="G198" s="38"/>
      <c r="H198" s="38">
        <v>0</v>
      </c>
      <c r="I198" s="38"/>
      <c r="J198" s="38"/>
      <c r="K198" s="38"/>
      <c r="L198" s="38">
        <v>0</v>
      </c>
      <c r="M198" s="38">
        <v>0</v>
      </c>
      <c r="N198" s="38">
        <v>0</v>
      </c>
      <c r="O198" s="38">
        <v>0</v>
      </c>
      <c r="P198" s="38">
        <v>0</v>
      </c>
      <c r="Q198" s="38">
        <v>0</v>
      </c>
      <c r="R198" s="38">
        <v>0</v>
      </c>
      <c r="S198" s="38">
        <v>0</v>
      </c>
      <c r="T198" s="38">
        <v>0</v>
      </c>
      <c r="U198" s="38">
        <v>0</v>
      </c>
      <c r="V198" s="38">
        <v>0</v>
      </c>
      <c r="W198" s="38">
        <v>0</v>
      </c>
      <c r="X198" s="38">
        <v>0</v>
      </c>
      <c r="Y198" s="38">
        <v>0</v>
      </c>
    </row>
    <row r="199" spans="1:26" x14ac:dyDescent="0.2">
      <c r="A199" s="35">
        <v>9009</v>
      </c>
      <c r="B199" s="51">
        <v>6204020</v>
      </c>
      <c r="C199" s="52" t="s">
        <v>191</v>
      </c>
      <c r="D199" s="52"/>
      <c r="E199" s="49">
        <v>7.9042604236801331E-2</v>
      </c>
      <c r="F199" s="40"/>
      <c r="G199" s="38">
        <f>+$G$197*E199</f>
        <v>386.04407909253769</v>
      </c>
      <c r="H199" s="38">
        <f>+$H$197*E199</f>
        <v>489.03659241308981</v>
      </c>
      <c r="I199" s="38">
        <f>+$I$197*E199</f>
        <v>891.75866099959262</v>
      </c>
      <c r="J199" s="38">
        <f>+$J$197*E199</f>
        <v>1821.4577720328498</v>
      </c>
      <c r="K199" s="38">
        <f>+$K$197*E199</f>
        <v>2532.9202527682987</v>
      </c>
      <c r="L199" s="38">
        <f>+$L$197*E199</f>
        <v>3208.5100379969176</v>
      </c>
      <c r="M199" s="38">
        <f>+$M$197*E199</f>
        <v>2887.8183840873671</v>
      </c>
      <c r="N199" s="38">
        <f>+$N$197*E199</f>
        <v>109.55304947220664</v>
      </c>
      <c r="O199" s="38">
        <f>+$O$197*E199</f>
        <v>160.44542063611357</v>
      </c>
      <c r="P199" s="38">
        <f>+$P$197*E199</f>
        <v>188.23205772951869</v>
      </c>
      <c r="Q199" s="38">
        <f>+$Q$197*E199</f>
        <v>1140.6464323683479</v>
      </c>
      <c r="R199" s="38">
        <f>+$R$197*E199</f>
        <v>878.41626940442063</v>
      </c>
      <c r="S199" s="38">
        <f>+$S$197*E199</f>
        <v>405.34628304716455</v>
      </c>
      <c r="T199" s="38">
        <f>+$T$197*E199</f>
        <v>513.50502098063407</v>
      </c>
      <c r="U199" s="38">
        <f>+$U$197*E199</f>
        <v>936.34991383895021</v>
      </c>
      <c r="V199" s="38">
        <f>+$V$197*E199</f>
        <v>1912.5422798973152</v>
      </c>
      <c r="W199" s="38">
        <f>+$W$197*E199</f>
        <v>2659.6144023526936</v>
      </c>
      <c r="X199" s="38">
        <f>+$X$197*E199</f>
        <v>3368.9355398967637</v>
      </c>
      <c r="Y199" s="38">
        <f>+$X$197*E199</f>
        <v>3368.9355398967637</v>
      </c>
      <c r="Z199" s="15">
        <v>1455.3</v>
      </c>
    </row>
    <row r="200" spans="1:26" x14ac:dyDescent="0.2">
      <c r="A200" s="35">
        <v>9009</v>
      </c>
      <c r="B200" s="51">
        <v>6204006</v>
      </c>
      <c r="C200" s="52" t="s">
        <v>192</v>
      </c>
      <c r="D200" s="52"/>
      <c r="E200" s="49">
        <v>7.6420786942292263E-3</v>
      </c>
      <c r="F200" s="40"/>
      <c r="G200" s="38">
        <f t="shared" ref="G200:G206" si="26">+$G$197*E200</f>
        <v>37.323912342615543</v>
      </c>
      <c r="H200" s="38">
        <f t="shared" ref="H200:H206" si="27">+$H$197*E200</f>
        <v>47.281540881196221</v>
      </c>
      <c r="I200" s="38">
        <f t="shared" ref="I200:I206" si="28">+$I$197*E200</f>
        <v>86.217931828294127</v>
      </c>
      <c r="J200" s="38">
        <f t="shared" ref="J200:J206" si="29">+$J$197*E200</f>
        <v>176.1040614298183</v>
      </c>
      <c r="K200" s="38">
        <f t="shared" ref="K200:K206" si="30">+$K$197*E200</f>
        <v>244.89041175657556</v>
      </c>
      <c r="L200" s="38">
        <f t="shared" ref="L200:L209" si="31">+$L$197*E200</f>
        <v>310.20848108874384</v>
      </c>
      <c r="M200" s="38">
        <f t="shared" ref="M200:M206" si="32">+$M$197*E200</f>
        <v>279.20303941051702</v>
      </c>
      <c r="N200" s="38">
        <f t="shared" ref="N200:N206" si="33">+$N$197*E200</f>
        <v>10.591921070201707</v>
      </c>
      <c r="O200" s="38">
        <f t="shared" ref="O200:O206" si="34">+$O$197*E200</f>
        <v>15.51234985826814</v>
      </c>
      <c r="P200" s="38">
        <f t="shared" ref="P200:P206" si="35">+$P$197*E200</f>
        <v>18.19884620243748</v>
      </c>
      <c r="Q200" s="38">
        <f t="shared" ref="Q200:Q206" si="36">+$Q$197*E200</f>
        <v>110.28115637910922</v>
      </c>
      <c r="R200" s="38">
        <f t="shared" ref="R200:R206" si="37">+$R$197*E200</f>
        <v>84.927948944708248</v>
      </c>
      <c r="S200" s="38">
        <f t="shared" ref="S200:S206" si="38">+$S$197*E200</f>
        <v>39.190107959746314</v>
      </c>
      <c r="T200" s="38">
        <f t="shared" ref="T200:T206" si="39">+$T$197*E200</f>
        <v>49.647222761781826</v>
      </c>
      <c r="U200" s="38">
        <f t="shared" ref="U200:U206" si="40">+$U$197*E200</f>
        <v>90.529149387013987</v>
      </c>
      <c r="V200" s="38">
        <f t="shared" ref="V200:V206" si="41">+$V$197*E200</f>
        <v>184.91038788687726</v>
      </c>
      <c r="W200" s="38">
        <f t="shared" ref="W200:W206" si="42">+$W$197*E200</f>
        <v>257.13958637032908</v>
      </c>
      <c r="X200" s="38">
        <f t="shared" ref="X200:X206" si="43">+$X$197*E200</f>
        <v>325.71890514318108</v>
      </c>
      <c r="Y200" s="38">
        <f t="shared" ref="Y200:Y206" si="44">+$X$197*E200</f>
        <v>325.71890514318108</v>
      </c>
    </row>
    <row r="201" spans="1:26" x14ac:dyDescent="0.2">
      <c r="A201" s="35">
        <v>9009</v>
      </c>
      <c r="B201" s="51">
        <v>6204010</v>
      </c>
      <c r="C201" s="52" t="s">
        <v>193</v>
      </c>
      <c r="D201" s="52"/>
      <c r="E201" s="49">
        <v>0.18352434551530342</v>
      </c>
      <c r="F201" s="40"/>
      <c r="G201" s="38">
        <f t="shared" si="26"/>
        <v>896.33290349674189</v>
      </c>
      <c r="H201" s="38">
        <f t="shared" si="27"/>
        <v>1135.4651257031821</v>
      </c>
      <c r="I201" s="38">
        <f t="shared" si="28"/>
        <v>2070.5216661036529</v>
      </c>
      <c r="J201" s="38">
        <f t="shared" si="29"/>
        <v>4229.1350180546515</v>
      </c>
      <c r="K201" s="38">
        <f t="shared" si="30"/>
        <v>5881.0376520378977</v>
      </c>
      <c r="L201" s="38">
        <f t="shared" si="31"/>
        <v>7449.6495970524793</v>
      </c>
      <c r="M201" s="38">
        <f t="shared" si="32"/>
        <v>6705.0546224277896</v>
      </c>
      <c r="N201" s="38">
        <f t="shared" si="33"/>
        <v>254.36474288421053</v>
      </c>
      <c r="O201" s="38">
        <f t="shared" si="34"/>
        <v>372.52872798769386</v>
      </c>
      <c r="P201" s="38">
        <f t="shared" si="35"/>
        <v>437.04487641014356</v>
      </c>
      <c r="Q201" s="38">
        <f t="shared" si="36"/>
        <v>2648.39945477533</v>
      </c>
      <c r="R201" s="38">
        <f t="shared" si="37"/>
        <v>2039.5427565806701</v>
      </c>
      <c r="S201" s="38">
        <f t="shared" si="38"/>
        <v>941.14954867157894</v>
      </c>
      <c r="T201" s="38">
        <f t="shared" si="39"/>
        <v>1192.2769221008996</v>
      </c>
      <c r="U201" s="38">
        <f t="shared" si="40"/>
        <v>2174.0554574313473</v>
      </c>
      <c r="V201" s="38">
        <f t="shared" si="41"/>
        <v>4440.6187470361756</v>
      </c>
      <c r="W201" s="38">
        <f t="shared" si="42"/>
        <v>6175.2013009662114</v>
      </c>
      <c r="X201" s="38">
        <f t="shared" si="43"/>
        <v>7822.1320769051035</v>
      </c>
      <c r="Y201" s="38">
        <f t="shared" si="44"/>
        <v>7822.1320769051035</v>
      </c>
    </row>
    <row r="202" spans="1:26" x14ac:dyDescent="0.2">
      <c r="A202" s="35">
        <v>9009</v>
      </c>
      <c r="B202" s="51">
        <v>6204012</v>
      </c>
      <c r="C202" s="52" t="s">
        <v>194</v>
      </c>
      <c r="D202" s="52"/>
      <c r="E202" s="49">
        <v>0.21089023063334919</v>
      </c>
      <c r="F202" s="40"/>
      <c r="G202" s="38">
        <f t="shared" si="26"/>
        <v>1029.9878864132775</v>
      </c>
      <c r="H202" s="38">
        <f t="shared" si="27"/>
        <v>1304.7778569285315</v>
      </c>
      <c r="I202" s="38">
        <f t="shared" si="28"/>
        <v>2379.2635820054456</v>
      </c>
      <c r="J202" s="38">
        <f t="shared" si="29"/>
        <v>4859.7544747148986</v>
      </c>
      <c r="K202" s="38">
        <f t="shared" si="30"/>
        <v>6757.9774406456745</v>
      </c>
      <c r="L202" s="38">
        <f t="shared" si="31"/>
        <v>8560.489984305812</v>
      </c>
      <c r="M202" s="38">
        <f t="shared" si="32"/>
        <v>7704.8661405801868</v>
      </c>
      <c r="N202" s="38">
        <f t="shared" si="33"/>
        <v>292.293859657822</v>
      </c>
      <c r="O202" s="38">
        <f t="shared" si="34"/>
        <v>428.07764355341027</v>
      </c>
      <c r="P202" s="38">
        <f t="shared" si="35"/>
        <v>502.21399523025781</v>
      </c>
      <c r="Q202" s="38">
        <f t="shared" si="36"/>
        <v>3043.3105224191227</v>
      </c>
      <c r="R202" s="38">
        <f t="shared" si="37"/>
        <v>2343.6653110745365</v>
      </c>
      <c r="S202" s="38">
        <f t="shared" si="38"/>
        <v>1081.4872807339414</v>
      </c>
      <c r="T202" s="38">
        <f t="shared" si="39"/>
        <v>1370.061036723391</v>
      </c>
      <c r="U202" s="38">
        <f t="shared" si="40"/>
        <v>2498.2356184954042</v>
      </c>
      <c r="V202" s="38">
        <f t="shared" si="41"/>
        <v>5102.7731993145471</v>
      </c>
      <c r="W202" s="38">
        <f t="shared" si="42"/>
        <v>7096.004744828414</v>
      </c>
      <c r="X202" s="38">
        <f t="shared" si="43"/>
        <v>8988.5144835211031</v>
      </c>
      <c r="Y202" s="38">
        <f t="shared" si="44"/>
        <v>8988.5144835211031</v>
      </c>
    </row>
    <row r="203" spans="1:26" x14ac:dyDescent="0.2">
      <c r="A203" s="35">
        <v>9009</v>
      </c>
      <c r="B203" s="51">
        <v>6204008</v>
      </c>
      <c r="C203" s="52" t="s">
        <v>195</v>
      </c>
      <c r="D203" s="52"/>
      <c r="E203" s="49">
        <v>1.8260307422205944E-2</v>
      </c>
      <c r="F203" s="40"/>
      <c r="G203" s="38">
        <f t="shared" si="26"/>
        <v>89.183341450053831</v>
      </c>
      <c r="H203" s="38">
        <f t="shared" si="27"/>
        <v>112.97652202118817</v>
      </c>
      <c r="I203" s="38">
        <f t="shared" si="28"/>
        <v>206.01278833732746</v>
      </c>
      <c r="J203" s="38">
        <f t="shared" si="29"/>
        <v>420.79052423731378</v>
      </c>
      <c r="K203" s="38">
        <f t="shared" si="30"/>
        <v>585.15155134458951</v>
      </c>
      <c r="L203" s="38">
        <f t="shared" si="31"/>
        <v>741.22532053137127</v>
      </c>
      <c r="M203" s="38">
        <f t="shared" si="32"/>
        <v>667.13960125799724</v>
      </c>
      <c r="N203" s="38">
        <f t="shared" si="33"/>
        <v>25.308786087177438</v>
      </c>
      <c r="O203" s="38">
        <f t="shared" si="34"/>
        <v>37.065867624038965</v>
      </c>
      <c r="P203" s="38">
        <f t="shared" si="35"/>
        <v>43.485096095241239</v>
      </c>
      <c r="Q203" s="38">
        <f t="shared" si="36"/>
        <v>263.51047914222107</v>
      </c>
      <c r="R203" s="38">
        <f t="shared" si="37"/>
        <v>202.9304484444591</v>
      </c>
      <c r="S203" s="38">
        <f t="shared" si="38"/>
        <v>93.642508522556511</v>
      </c>
      <c r="T203" s="38">
        <f t="shared" si="39"/>
        <v>118.62918278680625</v>
      </c>
      <c r="U203" s="38">
        <f t="shared" si="40"/>
        <v>216.31419468710556</v>
      </c>
      <c r="V203" s="38">
        <f t="shared" si="41"/>
        <v>441.83273471437053</v>
      </c>
      <c r="W203" s="38">
        <f t="shared" si="42"/>
        <v>614.42024943903903</v>
      </c>
      <c r="X203" s="38">
        <f t="shared" si="43"/>
        <v>778.28658655793981</v>
      </c>
      <c r="Y203" s="38">
        <f t="shared" si="44"/>
        <v>778.28658655793981</v>
      </c>
    </row>
    <row r="204" spans="1:26" x14ac:dyDescent="0.2">
      <c r="A204" s="35">
        <v>9009</v>
      </c>
      <c r="B204" s="51">
        <v>6204013</v>
      </c>
      <c r="C204" s="52" t="s">
        <v>196</v>
      </c>
      <c r="D204" s="52"/>
      <c r="E204" s="49">
        <v>0.21782911618290715</v>
      </c>
      <c r="F204" s="40"/>
      <c r="G204" s="38">
        <f t="shared" si="26"/>
        <v>1063.8774034373184</v>
      </c>
      <c r="H204" s="38">
        <f t="shared" si="27"/>
        <v>1347.7087418236465</v>
      </c>
      <c r="I204" s="38">
        <f t="shared" si="28"/>
        <v>2457.5480887755584</v>
      </c>
      <c r="J204" s="38">
        <f t="shared" si="29"/>
        <v>5019.654153318912</v>
      </c>
      <c r="K204" s="38">
        <f t="shared" si="30"/>
        <v>6980.3340280812599</v>
      </c>
      <c r="L204" s="38">
        <f t="shared" si="31"/>
        <v>8842.1543367551567</v>
      </c>
      <c r="M204" s="38">
        <f t="shared" si="32"/>
        <v>7958.3780465778655</v>
      </c>
      <c r="N204" s="38">
        <f t="shared" si="33"/>
        <v>301.9111550295093</v>
      </c>
      <c r="O204" s="38">
        <f t="shared" si="34"/>
        <v>442.162609775036</v>
      </c>
      <c r="P204" s="38">
        <f t="shared" si="35"/>
        <v>518.73825727797509</v>
      </c>
      <c r="Q204" s="38">
        <f t="shared" si="36"/>
        <v>3143.4440532299727</v>
      </c>
      <c r="R204" s="38">
        <f t="shared" si="37"/>
        <v>2420.778533963884</v>
      </c>
      <c r="S204" s="38">
        <f t="shared" si="38"/>
        <v>1117.0712736091843</v>
      </c>
      <c r="T204" s="38">
        <f t="shared" si="39"/>
        <v>1415.1399230292275</v>
      </c>
      <c r="U204" s="38">
        <f t="shared" si="40"/>
        <v>2580.4346420372162</v>
      </c>
      <c r="V204" s="38">
        <f t="shared" si="41"/>
        <v>5270.6688818649372</v>
      </c>
      <c r="W204" s="38">
        <f t="shared" si="42"/>
        <v>7329.4833874170772</v>
      </c>
      <c r="X204" s="38">
        <f t="shared" si="43"/>
        <v>9284.2620535929145</v>
      </c>
      <c r="Y204" s="38">
        <f t="shared" si="44"/>
        <v>9284.2620535929145</v>
      </c>
    </row>
    <row r="205" spans="1:26" x14ac:dyDescent="0.2">
      <c r="A205" s="35">
        <v>9009</v>
      </c>
      <c r="B205" s="51">
        <v>6204011</v>
      </c>
      <c r="C205" s="52" t="s">
        <v>197</v>
      </c>
      <c r="D205" s="52"/>
      <c r="E205" s="49">
        <v>0.2646055181580404</v>
      </c>
      <c r="F205" s="40"/>
      <c r="G205" s="38">
        <f t="shared" si="26"/>
        <v>1292.3333506838694</v>
      </c>
      <c r="H205" s="38">
        <f t="shared" si="27"/>
        <v>1637.1143408437958</v>
      </c>
      <c r="I205" s="38">
        <f t="shared" si="28"/>
        <v>2985.2794558590117</v>
      </c>
      <c r="J205" s="38">
        <f t="shared" si="29"/>
        <v>6097.5695604338825</v>
      </c>
      <c r="K205" s="38">
        <f t="shared" si="30"/>
        <v>8479.2838293744044</v>
      </c>
      <c r="L205" s="38">
        <f t="shared" si="31"/>
        <v>10740.909529954082</v>
      </c>
      <c r="M205" s="38">
        <f t="shared" si="32"/>
        <v>9667.3520216832785</v>
      </c>
      <c r="N205" s="38">
        <f t="shared" si="33"/>
        <v>366.74324816704399</v>
      </c>
      <c r="O205" s="38">
        <f t="shared" si="34"/>
        <v>537.11215708828001</v>
      </c>
      <c r="P205" s="38">
        <f t="shared" si="35"/>
        <v>630.13158094155744</v>
      </c>
      <c r="Q205" s="38">
        <f t="shared" si="36"/>
        <v>3818.464019324686</v>
      </c>
      <c r="R205" s="38">
        <f t="shared" si="37"/>
        <v>2940.6140443939348</v>
      </c>
      <c r="S205" s="38">
        <f t="shared" si="38"/>
        <v>1356.9500182180627</v>
      </c>
      <c r="T205" s="38">
        <f t="shared" si="39"/>
        <v>1719.025625044799</v>
      </c>
      <c r="U205" s="38">
        <f t="shared" si="40"/>
        <v>3134.5545420837248</v>
      </c>
      <c r="V205" s="38">
        <f t="shared" si="41"/>
        <v>6402.4869354667471</v>
      </c>
      <c r="W205" s="38">
        <f t="shared" si="42"/>
        <v>8903.4091656036817</v>
      </c>
      <c r="X205" s="38">
        <f t="shared" si="43"/>
        <v>11277.955006451786</v>
      </c>
      <c r="Y205" s="38">
        <f t="shared" si="44"/>
        <v>11277.955006451786</v>
      </c>
    </row>
    <row r="206" spans="1:26" x14ac:dyDescent="0.2">
      <c r="A206" s="35">
        <v>9009</v>
      </c>
      <c r="B206" s="51">
        <v>6204007</v>
      </c>
      <c r="C206" s="52" t="s">
        <v>198</v>
      </c>
      <c r="D206" s="52"/>
      <c r="E206" s="49">
        <v>1.8205799157163138E-2</v>
      </c>
      <c r="F206" s="40"/>
      <c r="G206" s="38">
        <f t="shared" si="26"/>
        <v>88.917123083584769</v>
      </c>
      <c r="H206" s="38">
        <f t="shared" si="27"/>
        <v>112.63927938536834</v>
      </c>
      <c r="I206" s="38">
        <f t="shared" si="28"/>
        <v>205.39782609111452</v>
      </c>
      <c r="J206" s="38">
        <f t="shared" si="29"/>
        <v>419.53443577766734</v>
      </c>
      <c r="K206" s="38">
        <f t="shared" si="30"/>
        <v>583.40483399129278</v>
      </c>
      <c r="L206" s="38">
        <f t="shared" si="31"/>
        <v>739.01271231543137</v>
      </c>
      <c r="M206" s="38">
        <f t="shared" si="32"/>
        <v>665.14814397498901</v>
      </c>
      <c r="N206" s="38">
        <f t="shared" si="33"/>
        <v>25.233237631828111</v>
      </c>
      <c r="O206" s="38">
        <f t="shared" si="34"/>
        <v>36.955223477159173</v>
      </c>
      <c r="P206" s="38">
        <f t="shared" si="35"/>
        <v>43.355290112868296</v>
      </c>
      <c r="Q206" s="38">
        <f t="shared" si="36"/>
        <v>262.72388236120668</v>
      </c>
      <c r="R206" s="38">
        <f t="shared" si="37"/>
        <v>202.32468719338542</v>
      </c>
      <c r="S206" s="38">
        <f t="shared" si="38"/>
        <v>93.362979237764009</v>
      </c>
      <c r="T206" s="38">
        <f t="shared" si="39"/>
        <v>118.27506657245976</v>
      </c>
      <c r="U206" s="38">
        <f t="shared" si="40"/>
        <v>215.66848203923485</v>
      </c>
      <c r="V206" s="38">
        <f t="shared" si="41"/>
        <v>440.51383381902684</v>
      </c>
      <c r="W206" s="38">
        <f t="shared" si="42"/>
        <v>612.58616302254404</v>
      </c>
      <c r="X206" s="38">
        <f t="shared" si="43"/>
        <v>775.96334793120286</v>
      </c>
      <c r="Y206" s="38">
        <f t="shared" si="44"/>
        <v>775.96334793120286</v>
      </c>
    </row>
    <row r="207" spans="1:26" x14ac:dyDescent="0.2">
      <c r="A207" s="139" t="s">
        <v>16</v>
      </c>
      <c r="B207" s="139"/>
      <c r="C207" s="139"/>
      <c r="D207" s="79"/>
      <c r="E207" s="35"/>
      <c r="F207" s="40"/>
      <c r="G207" s="38">
        <f>SUM(G199:G206)</f>
        <v>4883.9999999999991</v>
      </c>
      <c r="H207" s="38">
        <f t="shared" ref="H207:Y207" si="45">SUM(H199:H206)</f>
        <v>6186.9999999999982</v>
      </c>
      <c r="I207" s="38">
        <f t="shared" si="45"/>
        <v>11281.999999999998</v>
      </c>
      <c r="J207" s="38">
        <f t="shared" si="45"/>
        <v>23043.999999999996</v>
      </c>
      <c r="K207" s="38">
        <f t="shared" si="45"/>
        <v>32044.999999999993</v>
      </c>
      <c r="L207" s="38">
        <f t="shared" si="45"/>
        <v>40592.159999999996</v>
      </c>
      <c r="M207" s="38">
        <f t="shared" si="45"/>
        <v>36534.959999999992</v>
      </c>
      <c r="N207" s="38">
        <f t="shared" si="45"/>
        <v>1385.9999999999995</v>
      </c>
      <c r="O207" s="38">
        <f t="shared" si="45"/>
        <v>2029.8600000000004</v>
      </c>
      <c r="P207" s="38">
        <f t="shared" si="45"/>
        <v>2381.3999999999996</v>
      </c>
      <c r="Q207" s="38">
        <f t="shared" si="45"/>
        <v>14430.779999999995</v>
      </c>
      <c r="R207" s="38">
        <f t="shared" si="45"/>
        <v>11113.199999999999</v>
      </c>
      <c r="S207" s="38">
        <f t="shared" si="45"/>
        <v>5128.1999999999989</v>
      </c>
      <c r="T207" s="38">
        <f t="shared" si="45"/>
        <v>6496.5599999999986</v>
      </c>
      <c r="U207" s="38">
        <f t="shared" si="45"/>
        <v>11846.141999999996</v>
      </c>
      <c r="V207" s="38">
        <f t="shared" si="45"/>
        <v>24196.346999999998</v>
      </c>
      <c r="W207" s="38">
        <f t="shared" si="45"/>
        <v>33647.858999999982</v>
      </c>
      <c r="X207" s="38">
        <f t="shared" si="45"/>
        <v>42621.767999999996</v>
      </c>
      <c r="Y207" s="38">
        <f t="shared" si="45"/>
        <v>42621.767999999996</v>
      </c>
    </row>
    <row r="208" spans="1:26" x14ac:dyDescent="0.2">
      <c r="A208" s="140"/>
      <c r="B208" s="140"/>
      <c r="C208" s="140"/>
      <c r="D208" s="80"/>
      <c r="K208" s="40">
        <v>0</v>
      </c>
      <c r="L208" s="40">
        <f t="shared" si="31"/>
        <v>0</v>
      </c>
      <c r="M208" s="40">
        <v>0</v>
      </c>
      <c r="N208" s="40">
        <v>0</v>
      </c>
      <c r="O208" s="40">
        <v>0</v>
      </c>
      <c r="P208" s="40">
        <v>0</v>
      </c>
      <c r="Q208" s="40">
        <v>0</v>
      </c>
      <c r="R208" s="40">
        <v>0</v>
      </c>
      <c r="S208" s="40">
        <v>0</v>
      </c>
      <c r="T208" s="40">
        <v>0</v>
      </c>
      <c r="U208" s="40">
        <v>0</v>
      </c>
      <c r="V208" s="40">
        <v>0</v>
      </c>
      <c r="W208" s="40">
        <v>0</v>
      </c>
      <c r="X208" s="40">
        <v>0</v>
      </c>
      <c r="Y208" s="40">
        <v>0</v>
      </c>
    </row>
    <row r="209" spans="1:25" ht="29.25" customHeight="1" x14ac:dyDescent="0.2">
      <c r="A209" s="140"/>
      <c r="B209" s="140"/>
      <c r="C209" s="140"/>
      <c r="D209" s="80"/>
      <c r="K209" s="40">
        <v>0</v>
      </c>
      <c r="L209" s="40">
        <f t="shared" si="31"/>
        <v>0</v>
      </c>
      <c r="M209" s="40">
        <v>0</v>
      </c>
      <c r="N209" s="40">
        <v>0</v>
      </c>
      <c r="O209" s="40">
        <v>0</v>
      </c>
      <c r="P209" s="40">
        <v>0</v>
      </c>
      <c r="Q209" s="40">
        <v>0</v>
      </c>
      <c r="R209" s="40">
        <v>0</v>
      </c>
      <c r="S209" s="40">
        <v>0</v>
      </c>
      <c r="T209" s="40">
        <v>0</v>
      </c>
      <c r="U209" s="40">
        <v>0</v>
      </c>
      <c r="V209" s="40">
        <v>0</v>
      </c>
      <c r="W209" s="40">
        <v>0</v>
      </c>
      <c r="X209" s="40">
        <v>0</v>
      </c>
      <c r="Y209" s="40">
        <v>0</v>
      </c>
    </row>
    <row r="210" spans="1:25" x14ac:dyDescent="0.2">
      <c r="C210" s="15" t="s">
        <v>15</v>
      </c>
    </row>
    <row r="211" spans="1:25" x14ac:dyDescent="0.2">
      <c r="C211" s="15" t="s">
        <v>199</v>
      </c>
    </row>
    <row r="212" spans="1:25" x14ac:dyDescent="0.2">
      <c r="C212" s="15" t="s">
        <v>200</v>
      </c>
    </row>
    <row r="213" spans="1:25" x14ac:dyDescent="0.2">
      <c r="C213" s="15" t="s">
        <v>201</v>
      </c>
    </row>
    <row r="214" spans="1:25" x14ac:dyDescent="0.2">
      <c r="C214" s="15" t="s">
        <v>202</v>
      </c>
    </row>
  </sheetData>
  <mergeCells count="26">
    <mergeCell ref="G2:O2"/>
    <mergeCell ref="A5:A6"/>
    <mergeCell ref="B5:B6"/>
    <mergeCell ref="C5:C6"/>
    <mergeCell ref="E5:E6"/>
    <mergeCell ref="F5:F6"/>
    <mergeCell ref="G5:G6"/>
    <mergeCell ref="H5:H6"/>
    <mergeCell ref="I5:I6"/>
    <mergeCell ref="J5:J6"/>
    <mergeCell ref="W5:W6"/>
    <mergeCell ref="X5:X6"/>
    <mergeCell ref="Y5:Y6"/>
    <mergeCell ref="A207:C209"/>
    <mergeCell ref="Q5:Q6"/>
    <mergeCell ref="R5:R6"/>
    <mergeCell ref="S5:S6"/>
    <mergeCell ref="T5:T6"/>
    <mergeCell ref="U5:U6"/>
    <mergeCell ref="V5:V6"/>
    <mergeCell ref="K5:K6"/>
    <mergeCell ref="L5:L6"/>
    <mergeCell ref="M5:M6"/>
    <mergeCell ref="N5:N6"/>
    <mergeCell ref="O5:O6"/>
    <mergeCell ref="P5:P6"/>
  </mergeCells>
  <pageMargins left="0.7" right="0.7" top="0.75" bottom="0.75" header="0.3" footer="0.3"/>
  <pageSetup orientation="portrait" horizontalDpi="4294967295" verticalDpi="4294967295" r:id="rId1"/>
  <legacyDrawing r:id="rId2"/>
  <extLst>
    <ext xmlns:x14="http://schemas.microsoft.com/office/spreadsheetml/2009/9/main" uri="{05C60535-1F16-4fd2-B633-F4F36F0B64E0}">
      <x14:sparklineGroups xmlns:xm="http://schemas.microsoft.com/office/excel/2006/main">
        <x14:sparklineGroup displayEmptyCellsAs="gap" high="1" low="1">
          <x14:colorSeries rgb="FFFF0000"/>
          <x14:colorNegative theme="4"/>
          <x14:colorAxis rgb="FF000000"/>
          <x14:colorMarkers theme="9" tint="-0.499984740745262"/>
          <x14:colorFirst theme="9" tint="0.39997558519241921"/>
          <x14:colorLast theme="9" tint="0.39997558519241921"/>
          <x14:colorHigh theme="9"/>
          <x14:colorLow theme="9"/>
          <x14:sparklines>
            <x14:sparkline>
              <xm:f>'Desagregado KILOS'!G8:Y8</xm:f>
              <xm:sqref>Z8</xm:sqref>
            </x14:sparkline>
            <x14:sparkline>
              <xm:f>'Desagregado KILOS'!G9:Y9</xm:f>
              <xm:sqref>Z9</xm:sqref>
            </x14:sparkline>
            <x14:sparkline>
              <xm:f>'Desagregado KILOS'!G10:Y10</xm:f>
              <xm:sqref>Z10</xm:sqref>
            </x14:sparkline>
            <x14:sparkline>
              <xm:f>'Desagregado KILOS'!G11:Y11</xm:f>
              <xm:sqref>Z11</xm:sqref>
            </x14:sparkline>
            <x14:sparkline>
              <xm:f>'Desagregado KILOS'!G12:Y12</xm:f>
              <xm:sqref>Z12</xm:sqref>
            </x14:sparkline>
            <x14:sparkline>
              <xm:f>'Desagregado KILOS'!G13:Y13</xm:f>
              <xm:sqref>Z13</xm:sqref>
            </x14:sparkline>
            <x14:sparkline>
              <xm:f>'Desagregado KILOS'!G14:Y14</xm:f>
              <xm:sqref>Z14</xm:sqref>
            </x14:sparkline>
            <x14:sparkline>
              <xm:f>'Desagregado KILOS'!G15:Y15</xm:f>
              <xm:sqref>Z15</xm:sqref>
            </x14:sparkline>
            <x14:sparkline>
              <xm:f>'Desagregado KILOS'!G16:Y16</xm:f>
              <xm:sqref>Z16</xm:sqref>
            </x14:sparkline>
            <x14:sparkline>
              <xm:f>'Desagregado KILOS'!G17:Y17</xm:f>
              <xm:sqref>Z17</xm:sqref>
            </x14:sparkline>
            <x14:sparkline>
              <xm:f>'Desagregado KILOS'!G18:Y18</xm:f>
              <xm:sqref>Z18</xm:sqref>
            </x14:sparkline>
            <x14:sparkline>
              <xm:f>'Desagregado KILOS'!G19:Y19</xm:f>
              <xm:sqref>Z19</xm:sqref>
            </x14:sparkline>
            <x14:sparkline>
              <xm:f>'Desagregado KILOS'!G20:Y20</xm:f>
              <xm:sqref>Z20</xm:sqref>
            </x14:sparkline>
            <x14:sparkline>
              <xm:f>'Desagregado KILOS'!G21:Y21</xm:f>
              <xm:sqref>Z21</xm:sqref>
            </x14:sparkline>
            <x14:sparkline>
              <xm:f>'Desagregado KILOS'!G22:Y22</xm:f>
              <xm:sqref>Z22</xm:sqref>
            </x14:sparkline>
            <x14:sparkline>
              <xm:f>'Desagregado KILOS'!G23:Y23</xm:f>
              <xm:sqref>Z23</xm:sqref>
            </x14:sparkline>
            <x14:sparkline>
              <xm:f>'Desagregado KILOS'!G24:Y24</xm:f>
              <xm:sqref>Z24</xm:sqref>
            </x14:sparkline>
          </x14:sparklines>
        </x14:sparklineGroup>
        <x14:sparklineGroup displayEmptyCellsAs="gap">
          <x14:colorSeries theme="9" tint="-0.499984740745262"/>
          <x14:colorNegative theme="4"/>
          <x14:colorAxis rgb="FF000000"/>
          <x14:colorMarkers theme="9" tint="-0.499984740745262"/>
          <x14:colorFirst theme="9" tint="0.39997558519241921"/>
          <x14:colorLast theme="9" tint="0.39997558519241921"/>
          <x14:colorHigh theme="9"/>
          <x14:colorLow theme="9"/>
          <x14:sparklines>
            <x14:sparkline>
              <xm:f>'Desagregado KILOS'!G26:Y26</xm:f>
              <xm:sqref>Z26</xm:sqref>
            </x14:sparkline>
          </x14:sparklines>
        </x14:sparklineGroup>
        <x14:sparklineGroup displayEmptyCellsAs="gap" high="1" low="1">
          <x14:colorSeries theme="6" tint="-0.499984740745262"/>
          <x14:colorNegative theme="7"/>
          <x14:colorAxis rgb="FF000000"/>
          <x14:colorMarkers theme="6" tint="-0.499984740745262"/>
          <x14:colorFirst theme="6" tint="0.39997558519241921"/>
          <x14:colorLast theme="6" tint="0.39997558519241921"/>
          <x14:colorHigh theme="6"/>
          <x14:colorLow theme="6"/>
          <x14:sparklines>
            <x14:sparkline>
              <xm:f>'Desagregado KILOS'!G27:Y27</xm:f>
              <xm:sqref>Z27</xm:sqref>
            </x14:sparkline>
            <x14:sparkline>
              <xm:f>'Desagregado KILOS'!G28:Y28</xm:f>
              <xm:sqref>Z28</xm:sqref>
            </x14:sparkline>
            <x14:sparkline>
              <xm:f>'Desagregado KILOS'!G29:Y29</xm:f>
              <xm:sqref>Z29</xm:sqref>
            </x14:sparkline>
            <x14:sparkline>
              <xm:f>'Desagregado KILOS'!G30:Y30</xm:f>
              <xm:sqref>Z30</xm:sqref>
            </x14:sparkline>
            <x14:sparkline>
              <xm:f>'Desagregado KILOS'!G31:Y31</xm:f>
              <xm:sqref>Z31</xm:sqref>
            </x14:sparkline>
            <x14:sparkline>
              <xm:f>'Desagregado KILOS'!G32:Y32</xm:f>
              <xm:sqref>Z32</xm:sqref>
            </x14:sparkline>
            <x14:sparkline>
              <xm:f>'Desagregado KILOS'!G33:Y33</xm:f>
              <xm:sqref>Z33</xm:sqref>
            </x14:sparkline>
            <x14:sparkline>
              <xm:f>'Desagregado KILOS'!G34:Y34</xm:f>
              <xm:sqref>Z34</xm:sqref>
            </x14:sparkline>
            <x14:sparkline>
              <xm:f>'Desagregado KILOS'!G35:Y35</xm:f>
              <xm:sqref>Z35</xm:sqref>
            </x14:sparkline>
            <x14:sparkline>
              <xm:f>'Desagregado KILOS'!G36:Y36</xm:f>
              <xm:sqref>Z36</xm:sqref>
            </x14:sparkline>
            <x14:sparkline>
              <xm:f>'Desagregado KILOS'!G37:Y37</xm:f>
              <xm:sqref>Z37</xm:sqref>
            </x14:sparkline>
            <x14:sparkline>
              <xm:f>'Desagregado KILOS'!G38:Y38</xm:f>
              <xm:sqref>Z38</xm:sqref>
            </x14:sparkline>
            <x14:sparkline>
              <xm:f>'Desagregado KILOS'!G39:Y39</xm:f>
              <xm:sqref>Z39</xm:sqref>
            </x14:sparkline>
            <x14:sparkline>
              <xm:f>'Desagregado KILOS'!G40:Y40</xm:f>
              <xm:sqref>Z40</xm:sqref>
            </x14:sparkline>
            <x14:sparkline>
              <xm:f>'Desagregado KILOS'!G41:Y41</xm:f>
              <xm:sqref>Z41</xm:sqref>
            </x14:sparkline>
            <x14:sparkline>
              <xm:f>'Desagregado KILOS'!G42:Y42</xm:f>
              <xm:sqref>Z42</xm:sqref>
            </x14:sparkline>
            <x14:sparkline>
              <xm:f>'Desagregado KILOS'!G43:Y43</xm:f>
              <xm:sqref>Z43</xm:sqref>
            </x14:sparkline>
            <x14:sparkline>
              <xm:f>'Desagregado KILOS'!G44:Y44</xm:f>
              <xm:sqref>Z44</xm:sqref>
            </x14:sparkline>
            <x14:sparkline>
              <xm:f>'Desagregado KILOS'!G45:Y45</xm:f>
              <xm:sqref>Z45</xm:sqref>
            </x14:sparkline>
          </x14:sparklines>
        </x14:sparklineGroup>
        <x14:sparklineGroup displayEmptyCellsAs="gap" high="1" low="1">
          <x14:colorSeries theme="8" tint="-0.499984740745262"/>
          <x14:colorNegative theme="9"/>
          <x14:colorAxis rgb="FF000000"/>
          <x14:colorMarkers theme="8" tint="-0.499984740745262"/>
          <x14:colorFirst theme="8" tint="0.39997558519241921"/>
          <x14:colorLast theme="8" tint="0.39997558519241921"/>
          <x14:colorHigh theme="8"/>
          <x14:colorLow theme="8"/>
          <x14:sparklines>
            <x14:sparkline>
              <xm:f>'Desagregado KILOS'!G50:Y50</xm:f>
              <xm:sqref>Z50</xm:sqref>
            </x14:sparkline>
            <x14:sparkline>
              <xm:f>'Desagregado KILOS'!G51:Y51</xm:f>
              <xm:sqref>Z51</xm:sqref>
            </x14:sparkline>
            <x14:sparkline>
              <xm:f>'Desagregado KILOS'!G52:Y52</xm:f>
              <xm:sqref>Z52</xm:sqref>
            </x14:sparkline>
            <x14:sparkline>
              <xm:f>'Desagregado KILOS'!G53:Y53</xm:f>
              <xm:sqref>Z53</xm:sqref>
            </x14:sparkline>
            <x14:sparkline>
              <xm:f>'Desagregado KILOS'!G54:Y54</xm:f>
              <xm:sqref>Z54</xm:sqref>
            </x14:sparkline>
            <x14:sparkline>
              <xm:f>'Desagregado KILOS'!G55:Y55</xm:f>
              <xm:sqref>Z55</xm:sqref>
            </x14:sparkline>
            <x14:sparkline>
              <xm:f>'Desagregado KILOS'!G56:Y56</xm:f>
              <xm:sqref>Z56</xm:sqref>
            </x14:sparkline>
            <x14:sparkline>
              <xm:f>'Desagregado KILOS'!G57:Y57</xm:f>
              <xm:sqref>Z57</xm:sqref>
            </x14:sparkline>
            <x14:sparkline>
              <xm:f>'Desagregado KILOS'!G58:Y58</xm:f>
              <xm:sqref>Z58</xm:sqref>
            </x14:sparkline>
            <x14:sparkline>
              <xm:f>'Desagregado KILOS'!G59:Y59</xm:f>
              <xm:sqref>Z59</xm:sqref>
            </x14:sparkline>
            <x14:sparkline>
              <xm:f>'Desagregado KILOS'!G60:Y60</xm:f>
              <xm:sqref>Z60</xm:sqref>
            </x14:sparkline>
            <x14:sparkline>
              <xm:f>'Desagregado KILOS'!G61:Y61</xm:f>
              <xm:sqref>Z61</xm:sqref>
            </x14:sparkline>
            <x14:sparkline>
              <xm:f>'Desagregado KILOS'!G62:Y62</xm:f>
              <xm:sqref>Z62</xm:sqref>
            </x14:sparkline>
            <x14:sparkline>
              <xm:f>'Desagregado KILOS'!G63:Y63</xm:f>
              <xm:sqref>Z63</xm:sqref>
            </x14:sparkline>
            <x14:sparkline>
              <xm:f>'Desagregado KILOS'!G64:Y64</xm:f>
              <xm:sqref>Z64</xm:sqref>
            </x14:sparkline>
            <x14:sparkline>
              <xm:f>'Desagregado KILOS'!G65:Y65</xm:f>
              <xm:sqref>Z65</xm:sqref>
            </x14:sparkline>
            <x14:sparkline>
              <xm:f>'Desagregado KILOS'!G66:Y66</xm:f>
              <xm:sqref>Z66</xm:sqref>
            </x14:sparkline>
            <x14:sparkline>
              <xm:f>'Desagregado KILOS'!G67:Y67</xm:f>
              <xm:sqref>Z67</xm:sqref>
            </x14:sparkline>
            <x14:sparkline>
              <xm:f>'Desagregado KILOS'!G68:Y68</xm:f>
              <xm:sqref>Z68</xm:sqref>
            </x14:sparkline>
            <x14:sparkline>
              <xm:f>'Desagregado KILOS'!G69:Y69</xm:f>
              <xm:sqref>Z69</xm:sqref>
            </x14:sparkline>
            <x14:sparkline>
              <xm:f>'Desagregado KILOS'!G70:Y70</xm:f>
              <xm:sqref>Z70</xm:sqref>
            </x14:sparkline>
            <x14:sparkline>
              <xm:f>'Desagregado KILOS'!G71:Y71</xm:f>
              <xm:sqref>Z71</xm:sqref>
            </x14:sparkline>
            <x14:sparkline>
              <xm:f>'Desagregado KILOS'!G72:Y72</xm:f>
              <xm:sqref>Z72</xm:sqref>
            </x14:sparkline>
            <x14:sparkline>
              <xm:f>'Desagregado KILOS'!G73:Y73</xm:f>
              <xm:sqref>Z73</xm:sqref>
            </x14:sparkline>
            <x14:sparkline>
              <xm:f>'Desagregado KILOS'!G74:Y74</xm:f>
              <xm:sqref>Z74</xm:sqref>
            </x14:sparkline>
            <x14:sparkline>
              <xm:f>'Desagregado KILOS'!G75:Y75</xm:f>
              <xm:sqref>Z75</xm:sqref>
            </x14:sparkline>
            <x14:sparkline>
              <xm:f>'Desagregado KILOS'!G76:Y76</xm:f>
              <xm:sqref>Z76</xm:sqref>
            </x14:sparkline>
            <x14:sparkline>
              <xm:f>'Desagregado KILOS'!G77:Y77</xm:f>
              <xm:sqref>Z77</xm:sqref>
            </x14:sparkline>
            <x14:sparkline>
              <xm:f>'Desagregado KILOS'!G78:Y78</xm:f>
              <xm:sqref>Z78</xm:sqref>
            </x14:sparkline>
            <x14:sparkline>
              <xm:f>'Desagregado KILOS'!G79:Y79</xm:f>
              <xm:sqref>Z79</xm:sqref>
            </x14:sparkline>
            <x14:sparkline>
              <xm:f>'Desagregado KILOS'!G80:Y80</xm:f>
              <xm:sqref>Z80</xm:sqref>
            </x14:sparkline>
            <x14:sparkline>
              <xm:f>'Desagregado KILOS'!G81:Y81</xm:f>
              <xm:sqref>Z81</xm:sqref>
            </x14:sparkline>
            <x14:sparkline>
              <xm:f>'Desagregado KILOS'!G82:Y82</xm:f>
              <xm:sqref>Z82</xm:sqref>
            </x14:sparkline>
            <x14:sparkline>
              <xm:f>'Desagregado KILOS'!G83:Y83</xm:f>
              <xm:sqref>Z83</xm:sqref>
            </x14:sparkline>
            <x14:sparkline>
              <xm:f>'Desagregado KILOS'!G84:Y84</xm:f>
              <xm:sqref>Z84</xm:sqref>
            </x14:sparkline>
            <x14:sparkline>
              <xm:f>'Desagregado KILOS'!G85:Y85</xm:f>
              <xm:sqref>Z85</xm:sqref>
            </x14:sparkline>
            <x14:sparkline>
              <xm:f>'Desagregado KILOS'!G86:Y86</xm:f>
              <xm:sqref>Z86</xm:sqref>
            </x14:sparkline>
            <x14:sparkline>
              <xm:f>'Desagregado KILOS'!G87:Y87</xm:f>
              <xm:sqref>Z87</xm:sqref>
            </x14:sparkline>
            <x14:sparkline>
              <xm:f>'Desagregado KILOS'!G88:Y88</xm:f>
              <xm:sqref>Z88</xm:sqref>
            </x14:sparkline>
            <x14:sparkline>
              <xm:f>'Desagregado KILOS'!G89:Y89</xm:f>
              <xm:sqref>Z89</xm:sqref>
            </x14:sparkline>
            <x14:sparkline>
              <xm:f>'Desagregado KILOS'!G90:Y90</xm:f>
              <xm:sqref>Z90</xm:sqref>
            </x14:sparkline>
            <x14:sparkline>
              <xm:f>'Desagregado KILOS'!G91:Y91</xm:f>
              <xm:sqref>Z91</xm:sqref>
            </x14:sparkline>
            <x14:sparkline>
              <xm:f>'Desagregado KILOS'!G92:Y92</xm:f>
              <xm:sqref>Z92</xm:sqref>
            </x14:sparkline>
            <x14:sparkline>
              <xm:f>'Desagregado KILOS'!G93:Y93</xm:f>
              <xm:sqref>Z93</xm:sqref>
            </x14:sparkline>
            <x14:sparkline>
              <xm:f>'Desagregado KILOS'!G94:Y94</xm:f>
              <xm:sqref>Z94</xm:sqref>
            </x14:sparkline>
            <x14:sparkline>
              <xm:f>'Desagregado KILOS'!G95:Y95</xm:f>
              <xm:sqref>Z95</xm:sqref>
            </x14:sparkline>
            <x14:sparkline>
              <xm:f>'Desagregado KILOS'!G96:Y96</xm:f>
              <xm:sqref>Z96</xm:sqref>
            </x14:sparkline>
            <x14:sparkline>
              <xm:f>'Desagregado KILOS'!G97:Y97</xm:f>
              <xm:sqref>Z97</xm:sqref>
            </x14:sparkline>
            <x14:sparkline>
              <xm:f>'Desagregado KILOS'!G98:Y98</xm:f>
              <xm:sqref>Z98</xm:sqref>
            </x14:sparkline>
            <x14:sparkline>
              <xm:f>'Desagregado KILOS'!G99:Y99</xm:f>
              <xm:sqref>Z99</xm:sqref>
            </x14:sparkline>
            <x14:sparkline>
              <xm:f>'Desagregado KILOS'!G100:Y100</xm:f>
              <xm:sqref>Z100</xm:sqref>
            </x14:sparkline>
            <x14:sparkline>
              <xm:f>'Desagregado KILOS'!G101:Y101</xm:f>
              <xm:sqref>Z101</xm:sqref>
            </x14:sparkline>
            <x14:sparkline>
              <xm:f>'Desagregado KILOS'!G102:Y102</xm:f>
              <xm:sqref>Z102</xm:sqref>
            </x14:sparkline>
            <x14:sparkline>
              <xm:f>'Desagregado KILOS'!G103:Y103</xm:f>
              <xm:sqref>Z103</xm:sqref>
            </x14:sparkline>
            <x14:sparkline>
              <xm:f>'Desagregado KILOS'!G104:Y104</xm:f>
              <xm:sqref>Z104</xm:sqref>
            </x14:sparkline>
            <x14:sparkline>
              <xm:f>'Desagregado KILOS'!G105:Y105</xm:f>
              <xm:sqref>Z105</xm:sqref>
            </x14:sparkline>
            <x14:sparkline>
              <xm:f>'Desagregado KILOS'!G106:Y106</xm:f>
              <xm:sqref>Z106</xm:sqref>
            </x14:sparkline>
            <x14:sparkline>
              <xm:f>'Desagregado KILOS'!G107:Y107</xm:f>
              <xm:sqref>Z107</xm:sqref>
            </x14:sparkline>
          </x14:sparklines>
        </x14:sparklineGroup>
        <x14:sparklineGroup displayEmptyCellsAs="gap" high="1" low="1">
          <x14:colorSeries theme="9" tint="-0.499984740745262"/>
          <x14:colorNegative theme="4"/>
          <x14:colorAxis rgb="FF000000"/>
          <x14:colorMarkers theme="9" tint="-0.499984740745262"/>
          <x14:colorFirst theme="9" tint="0.39997558519241921"/>
          <x14:colorLast theme="9" tint="0.39997558519241921"/>
          <x14:colorHigh theme="9"/>
          <x14:colorLow theme="9"/>
          <x14:sparklines>
            <x14:sparkline>
              <xm:f>'Desagregado KILOS'!G111:Y111</xm:f>
              <xm:sqref>Z111</xm:sqref>
            </x14:sparkline>
            <x14:sparkline>
              <xm:f>'Desagregado KILOS'!G112:Y112</xm:f>
              <xm:sqref>Z112</xm:sqref>
            </x14:sparkline>
            <x14:sparkline>
              <xm:f>'Desagregado KILOS'!G113:Y113</xm:f>
              <xm:sqref>Z113</xm:sqref>
            </x14:sparkline>
            <x14:sparkline>
              <xm:f>'Desagregado KILOS'!G114:Y114</xm:f>
              <xm:sqref>Z114</xm:sqref>
            </x14:sparkline>
            <x14:sparkline>
              <xm:f>'Desagregado KILOS'!G115:Y115</xm:f>
              <xm:sqref>Z115</xm:sqref>
            </x14:sparkline>
            <x14:sparkline>
              <xm:f>'Desagregado KILOS'!G116:Y116</xm:f>
              <xm:sqref>Z116</xm:sqref>
            </x14:sparkline>
            <x14:sparkline>
              <xm:f>'Desagregado KILOS'!G117:Y117</xm:f>
              <xm:sqref>Z117</xm:sqref>
            </x14:sparkline>
            <x14:sparkline>
              <xm:f>'Desagregado KILOS'!G118:Y118</xm:f>
              <xm:sqref>Z118</xm:sqref>
            </x14:sparkline>
            <x14:sparkline>
              <xm:f>'Desagregado KILOS'!G119:Y119</xm:f>
              <xm:sqref>Z119</xm:sqref>
            </x14:sparkline>
            <x14:sparkline>
              <xm:f>'Desagregado KILOS'!G120:Y120</xm:f>
              <xm:sqref>Z120</xm:sqref>
            </x14:sparkline>
            <x14:sparkline>
              <xm:f>'Desagregado KILOS'!G121:Y121</xm:f>
              <xm:sqref>Z121</xm:sqref>
            </x14:sparkline>
            <x14:sparkline>
              <xm:f>'Desagregado KILOS'!G122:Y122</xm:f>
              <xm:sqref>Z122</xm:sqref>
            </x14:sparkline>
            <x14:sparkline>
              <xm:f>'Desagregado KILOS'!G123:Y123</xm:f>
              <xm:sqref>Z123</xm:sqref>
            </x14:sparkline>
          </x14:sparklines>
        </x14:sparklineGroup>
        <x14:sparklineGroup displayEmptyCellsAs="gap" high="1" low="1">
          <x14:colorSeries rgb="FF0070C0"/>
          <x14:colorNegative rgb="FF000000"/>
          <x14:colorAxis rgb="FF000000"/>
          <x14:colorMarkers rgb="FF000000"/>
          <x14:colorFirst rgb="FF000000"/>
          <x14:colorLast rgb="FF000000"/>
          <x14:colorHigh rgb="FF000000"/>
          <x14:colorLow rgb="FF000000"/>
          <x14:sparklines>
            <x14:sparkline>
              <xm:f>'Desagregado KILOS'!G127:Y127</xm:f>
              <xm:sqref>Z127</xm:sqref>
            </x14:sparkline>
            <x14:sparkline>
              <xm:f>'Desagregado KILOS'!G128:Y128</xm:f>
              <xm:sqref>Z128</xm:sqref>
            </x14:sparkline>
            <x14:sparkline>
              <xm:f>'Desagregado KILOS'!G129:Y129</xm:f>
              <xm:sqref>Z129</xm:sqref>
            </x14:sparkline>
            <x14:sparkline>
              <xm:f>'Desagregado KILOS'!G130:Y130</xm:f>
              <xm:sqref>Z130</xm:sqref>
            </x14:sparkline>
            <x14:sparkline>
              <xm:f>'Desagregado KILOS'!G131:Y131</xm:f>
              <xm:sqref>Z131</xm:sqref>
            </x14:sparkline>
            <x14:sparkline>
              <xm:f>'Desagregado KILOS'!G132:Y132</xm:f>
              <xm:sqref>Z132</xm:sqref>
            </x14:sparkline>
            <x14:sparkline>
              <xm:f>'Desagregado KILOS'!G133:Y133</xm:f>
              <xm:sqref>Z133</xm:sqref>
            </x14:sparkline>
            <x14:sparkline>
              <xm:f>'Desagregado KILOS'!G134:Y134</xm:f>
              <xm:sqref>Z134</xm:sqref>
            </x14:sparkline>
            <x14:sparkline>
              <xm:f>'Desagregado KILOS'!G135:Y135</xm:f>
              <xm:sqref>Z135</xm:sqref>
            </x14:sparkline>
            <x14:sparkline>
              <xm:f>'Desagregado KILOS'!G136:Y136</xm:f>
              <xm:sqref>Z136</xm:sqref>
            </x14:sparkline>
            <x14:sparkline>
              <xm:f>'Desagregado KILOS'!G137:Y137</xm:f>
              <xm:sqref>Z137</xm:sqref>
            </x14:sparkline>
            <x14:sparkline>
              <xm:f>'Desagregado KILOS'!G138:Y138</xm:f>
              <xm:sqref>Z138</xm:sqref>
            </x14:sparkline>
            <x14:sparkline>
              <xm:f>'Desagregado KILOS'!G139:Y139</xm:f>
              <xm:sqref>Z139</xm:sqref>
            </x14:sparkline>
            <x14:sparkline>
              <xm:f>'Desagregado KILOS'!G140:Y140</xm:f>
              <xm:sqref>Z140</xm:sqref>
            </x14:sparkline>
            <x14:sparkline>
              <xm:f>'Desagregado KILOS'!G141:Y141</xm:f>
              <xm:sqref>Z141</xm:sqref>
            </x14:sparkline>
            <x14:sparkline>
              <xm:f>'Desagregado KILOS'!G142:Y142</xm:f>
              <xm:sqref>Z142</xm:sqref>
            </x14:sparkline>
            <x14:sparkline>
              <xm:f>'Desagregado KILOS'!G143:Y143</xm:f>
              <xm:sqref>Z143</xm:sqref>
            </x14:sparkline>
            <x14:sparkline>
              <xm:f>'Desagregado KILOS'!G144:Y144</xm:f>
              <xm:sqref>Z144</xm:sqref>
            </x14:sparkline>
            <x14:sparkline>
              <xm:f>'Desagregado KILOS'!G145:Y145</xm:f>
              <xm:sqref>Z145</xm:sqref>
            </x14:sparkline>
          </x14:sparklines>
        </x14:sparklineGroup>
        <x14:sparklineGroup displayEmptyCellsAs="gap" high="1" low="1">
          <x14:colorSeries theme="9" tint="-0.499984740745262"/>
          <x14:colorNegative theme="4"/>
          <x14:colorAxis rgb="FF000000"/>
          <x14:colorMarkers theme="9" tint="-0.499984740745262"/>
          <x14:colorFirst theme="9" tint="0.39997558519241921"/>
          <x14:colorLast theme="9" tint="0.39997558519241921"/>
          <x14:colorHigh theme="9"/>
          <x14:colorLow theme="9"/>
          <x14:sparklines>
            <x14:sparkline>
              <xm:f>'Desagregado KILOS'!G149:Y149</xm:f>
              <xm:sqref>Z149</xm:sqref>
            </x14:sparkline>
            <x14:sparkline>
              <xm:f>'Desagregado KILOS'!G150:Y150</xm:f>
              <xm:sqref>Z150</xm:sqref>
            </x14:sparkline>
            <x14:sparkline>
              <xm:f>'Desagregado KILOS'!G151:Y151</xm:f>
              <xm:sqref>Z151</xm:sqref>
            </x14:sparkline>
            <x14:sparkline>
              <xm:f>'Desagregado KILOS'!G152:Y152</xm:f>
              <xm:sqref>Z152</xm:sqref>
            </x14:sparkline>
            <x14:sparkline>
              <xm:f>'Desagregado KILOS'!G153:Y153</xm:f>
              <xm:sqref>Z153</xm:sqref>
            </x14:sparkline>
            <x14:sparkline>
              <xm:f>'Desagregado KILOS'!G154:Y154</xm:f>
              <xm:sqref>Z154</xm:sqref>
            </x14:sparkline>
            <x14:sparkline>
              <xm:f>'Desagregado KILOS'!G155:Y155</xm:f>
              <xm:sqref>Z155</xm:sqref>
            </x14:sparkline>
            <x14:sparkline>
              <xm:f>'Desagregado KILOS'!G156:Y156</xm:f>
              <xm:sqref>Z156</xm:sqref>
            </x14:sparkline>
            <x14:sparkline>
              <xm:f>'Desagregado KILOS'!G157:Y157</xm:f>
              <xm:sqref>Z157</xm:sqref>
            </x14:sparkline>
            <x14:sparkline>
              <xm:f>'Desagregado KILOS'!G158:Y158</xm:f>
              <xm:sqref>Z158</xm:sqref>
            </x14:sparkline>
            <x14:sparkline>
              <xm:f>'Desagregado KILOS'!G159:Y159</xm:f>
              <xm:sqref>Z159</xm:sqref>
            </x14:sparkline>
            <x14:sparkline>
              <xm:f>'Desagregado KILOS'!G160:Y160</xm:f>
              <xm:sqref>Z160</xm:sqref>
            </x14:sparkline>
            <x14:sparkline>
              <xm:f>'Desagregado KILOS'!G161:Y161</xm:f>
              <xm:sqref>Z161</xm:sqref>
            </x14:sparkline>
            <x14:sparkline>
              <xm:f>'Desagregado KILOS'!G162:Y162</xm:f>
              <xm:sqref>Z162</xm:sqref>
            </x14:sparkline>
            <x14:sparkline>
              <xm:f>'Desagregado KILOS'!G163:Y163</xm:f>
              <xm:sqref>Z163</xm:sqref>
            </x14:sparkline>
            <x14:sparkline>
              <xm:f>'Desagregado KILOS'!G164:Y164</xm:f>
              <xm:sqref>Z164</xm:sqref>
            </x14:sparkline>
            <x14:sparkline>
              <xm:f>'Desagregado KILOS'!G165:Y165</xm:f>
              <xm:sqref>Z165</xm:sqref>
            </x14:sparkline>
            <x14:sparkline>
              <xm:f>'Desagregado KILOS'!G166:Y166</xm:f>
              <xm:sqref>Z166</xm:sqref>
            </x14:sparkline>
            <x14:sparkline>
              <xm:f>'Desagregado KILOS'!G167:Y167</xm:f>
              <xm:sqref>Z167</xm:sqref>
            </x14:sparkline>
            <x14:sparkline>
              <xm:f>'Desagregado KILOS'!G168:Y168</xm:f>
              <xm:sqref>Z168</xm:sqref>
            </x14:sparkline>
            <x14:sparkline>
              <xm:f>'Desagregado KILOS'!G169:Y169</xm:f>
              <xm:sqref>Z169</xm:sqref>
            </x14:sparkline>
            <x14:sparkline>
              <xm:f>'Desagregado KILOS'!G170:Y170</xm:f>
              <xm:sqref>Z170</xm:sqref>
            </x14:sparkline>
            <x14:sparkline>
              <xm:f>'Desagregado KILOS'!G171:Y171</xm:f>
              <xm:sqref>Z171</xm:sqref>
            </x14:sparkline>
            <x14:sparkline>
              <xm:f>'Desagregado KILOS'!G172:Y172</xm:f>
              <xm:sqref>Z172</xm:sqref>
            </x14:sparkline>
            <x14:sparkline>
              <xm:f>'Desagregado KILOS'!G173:Y173</xm:f>
              <xm:sqref>Z173</xm:sqref>
            </x14:sparkline>
            <x14:sparkline>
              <xm:f>'Desagregado KILOS'!G174:Y174</xm:f>
              <xm:sqref>Z174</xm:sqref>
            </x14:sparkline>
            <x14:sparkline>
              <xm:f>'Desagregado KILOS'!G175:Y175</xm:f>
              <xm:sqref>Z175</xm:sqref>
            </x14:sparkline>
          </x14:sparklines>
        </x14:sparklineGroup>
        <x14:sparklineGroup displayEmptyCellsAs="gap" high="1" low="1">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'Desagregado KILOS'!G178:Y178</xm:f>
              <xm:sqref>Z178</xm:sqref>
            </x14:sparkline>
            <x14:sparkline>
              <xm:f>'Desagregado KILOS'!G179:Y179</xm:f>
              <xm:sqref>Z179</xm:sqref>
            </x14:sparkline>
            <x14:sparkline>
              <xm:f>'Desagregado KILOS'!G180:Y180</xm:f>
              <xm:sqref>Z180</xm:sqref>
            </x14:sparkline>
            <x14:sparkline>
              <xm:f>'Desagregado KILOS'!G181:Y181</xm:f>
              <xm:sqref>Z181</xm:sqref>
            </x14:sparkline>
          </x14:sparklines>
        </x14:sparklineGroup>
        <x14:sparklineGroup displayEmptyCellsAs="gap" high="1" low="1">
          <x14:colorSeries rgb="FF00B050"/>
          <x14:colorNegative rgb="FFFF0000"/>
          <x14:colorAxis rgb="FF000000"/>
          <x14:colorMarkers rgb="FF0070C0"/>
          <x14:colorFirst rgb="FFFFC000"/>
          <x14:colorLast rgb="FFFFC000"/>
          <x14:colorHigh rgb="FF00B050"/>
          <x14:colorLow rgb="FFFF0000"/>
          <x14:sparklines>
            <x14:sparkline>
              <xm:f>'Desagregado KILOS'!G184:Y184</xm:f>
              <xm:sqref>Z184</xm:sqref>
            </x14:sparkline>
            <x14:sparkline>
              <xm:f>'Desagregado KILOS'!G185:Y185</xm:f>
              <xm:sqref>Z185</xm:sqref>
            </x14:sparkline>
            <x14:sparkline>
              <xm:f>'Desagregado KILOS'!G186:Y186</xm:f>
              <xm:sqref>Z186</xm:sqref>
            </x14:sparkline>
            <x14:sparkline>
              <xm:f>'Desagregado KILOS'!G187:Y187</xm:f>
              <xm:sqref>Z187</xm:sqref>
            </x14:sparkline>
            <x14:sparkline>
              <xm:f>'Desagregado KILOS'!G188:Y188</xm:f>
              <xm:sqref>Z188</xm:sqref>
            </x14:sparkline>
            <x14:sparkline>
              <xm:f>'Desagregado KILOS'!G189:Y189</xm:f>
              <xm:sqref>Z189</xm:sqref>
            </x14:sparkline>
            <x14:sparkline>
              <xm:f>'Desagregado KILOS'!G190:Y190</xm:f>
              <xm:sqref>Z190</xm:sqref>
            </x14:sparkline>
            <x14:sparkline>
              <xm:f>'Desagregado KILOS'!G191:Y191</xm:f>
              <xm:sqref>Z191</xm:sqref>
            </x14:sparkline>
            <x14:sparkline>
              <xm:f>'Desagregado KILOS'!G192:Y192</xm:f>
              <xm:sqref>Z192</xm:sqref>
            </x14:sparkline>
          </x14:sparklines>
        </x14:sparklineGroup>
        <x14:sparklineGroup displayEmptyCellsAs="gap">
          <x14:colorSeries theme="9" tint="-0.499984740745262"/>
          <x14:colorNegative theme="4"/>
          <x14:colorAxis rgb="FF000000"/>
          <x14:colorMarkers theme="9" tint="-0.499984740745262"/>
          <x14:colorFirst theme="9" tint="0.39997558519241921"/>
          <x14:colorLast theme="9" tint="0.39997558519241921"/>
          <x14:colorHigh theme="9"/>
          <x14:colorLow theme="9"/>
          <x14:sparklines>
            <x14:sparkline>
              <xm:f>'Desagregado KILOS'!G196:Y196</xm:f>
              <xm:sqref>Z196</xm:sqref>
            </x14:sparkline>
            <x14:sparkline>
              <xm:f>'Desagregado KILOS'!G197:Y197</xm:f>
              <xm:sqref>Z197</xm:sqref>
            </x14:sparkline>
            <x14:sparkline>
              <xm:f>'Desagregado KILOS'!G198:Y198</xm:f>
              <xm:sqref>Z198</xm:sqref>
            </x14:sparkline>
            <x14:sparkline>
              <xm:f>'Desagregado KILOS'!G200:Y200</xm:f>
              <xm:sqref>Z200</xm:sqref>
            </x14:sparkline>
            <x14:sparkline>
              <xm:f>'Desagregado KILOS'!G201:Y201</xm:f>
              <xm:sqref>Z201</xm:sqref>
            </x14:sparkline>
            <x14:sparkline>
              <xm:f>'Desagregado KILOS'!G202:Y202</xm:f>
              <xm:sqref>Z202</xm:sqref>
            </x14:sparkline>
            <x14:sparkline>
              <xm:f>'Desagregado KILOS'!G203:Y203</xm:f>
              <xm:sqref>Z203</xm:sqref>
            </x14:sparkline>
            <x14:sparkline>
              <xm:f>'Desagregado KILOS'!G204:Y204</xm:f>
              <xm:sqref>Z204</xm:sqref>
            </x14:sparkline>
            <x14:sparkline>
              <xm:f>'Desagregado KILOS'!G205:Y205</xm:f>
              <xm:sqref>Z205</xm:sqref>
            </x14:sparkline>
            <x14:sparkline>
              <xm:f>'Desagregado KILOS'!G206:Y206</xm:f>
              <xm:sqref>Z206</xm:sqref>
            </x14:sparkline>
            <x14:sparkline>
              <xm:f>'Desagregado KILOS'!G207:Y207</xm:f>
              <xm:sqref>Z207</xm:sqref>
            </x14:sparkline>
            <x14:sparkline>
              <xm:f>'Desagregado KILOS'!G208:Y208</xm:f>
              <xm:sqref>Z208</xm:sqref>
            </x14:sparkline>
            <x14:sparkline>
              <xm:f>'Desagregado KILOS'!G209:Y209</xm:f>
              <xm:sqref>Z209</xm:sqref>
            </x14:sparkline>
          </x14:sparklines>
        </x14:sparklineGroup>
        <x14:sparklineGroup displayEmptyCellsAs="gap" high="1" low="1">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'Desagregado KILOS'!G177:Y177</xm:f>
              <xm:sqref>Z177</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tabColor rgb="FF00FF00"/>
  </sheetPr>
  <dimension ref="A1:Y41"/>
  <sheetViews>
    <sheetView showGridLines="0" zoomScale="115" zoomScaleNormal="115" workbookViewId="0">
      <pane xSplit="1" ySplit="2" topLeftCell="C3" activePane="bottomRight" state="frozen"/>
      <selection pane="topRight" activeCell="B1" sqref="B1"/>
      <selection pane="bottomLeft" activeCell="A3" sqref="A3"/>
      <selection pane="bottomRight" activeCell="J15" sqref="J15"/>
    </sheetView>
  </sheetViews>
  <sheetFormatPr baseColWidth="10" defaultRowHeight="14.25" x14ac:dyDescent="0.2"/>
  <cols>
    <col min="1" max="1" width="27.625" customWidth="1"/>
    <col min="2" max="2" width="11.125" hidden="1" customWidth="1"/>
    <col min="3" max="3" width="10.125" bestFit="1" customWidth="1"/>
    <col min="4" max="4" width="11" customWidth="1"/>
    <col min="5" max="5" width="11.25" customWidth="1"/>
    <col min="6" max="21" width="10.125" bestFit="1" customWidth="1"/>
  </cols>
  <sheetData>
    <row r="1" spans="1:25" s="14" customFormat="1" ht="14.25" customHeight="1" x14ac:dyDescent="0.25">
      <c r="A1" s="128" t="s">
        <v>222</v>
      </c>
      <c r="B1" s="122">
        <v>42552</v>
      </c>
      <c r="C1" s="122">
        <v>42583</v>
      </c>
      <c r="D1" s="122">
        <v>42614</v>
      </c>
      <c r="E1" s="122">
        <v>42644</v>
      </c>
      <c r="F1" s="122">
        <v>42675</v>
      </c>
      <c r="G1" s="126">
        <v>42705</v>
      </c>
      <c r="H1" s="122">
        <v>42736</v>
      </c>
      <c r="I1" s="122">
        <v>42767</v>
      </c>
      <c r="J1" s="122">
        <v>42795</v>
      </c>
      <c r="K1" s="122">
        <v>42826</v>
      </c>
      <c r="L1" s="122">
        <v>42856</v>
      </c>
      <c r="M1" s="122">
        <v>42887</v>
      </c>
      <c r="N1" s="122">
        <v>42917</v>
      </c>
      <c r="O1" s="122">
        <v>42948</v>
      </c>
      <c r="P1" s="122">
        <v>42979</v>
      </c>
      <c r="Q1" s="122">
        <v>43009</v>
      </c>
      <c r="R1" s="122">
        <v>43040</v>
      </c>
      <c r="S1" s="122">
        <v>43070</v>
      </c>
      <c r="T1" s="122">
        <v>43101</v>
      </c>
      <c r="U1" s="122">
        <v>43132</v>
      </c>
      <c r="V1" s="122">
        <v>43160</v>
      </c>
      <c r="W1" s="122">
        <v>43191</v>
      </c>
      <c r="X1" s="122">
        <v>43221</v>
      </c>
    </row>
    <row r="2" spans="1:25" s="117" customFormat="1" ht="15" x14ac:dyDescent="0.25">
      <c r="A2" s="129"/>
      <c r="B2" s="123"/>
      <c r="C2" s="123"/>
      <c r="D2" s="123"/>
      <c r="E2" s="123"/>
      <c r="F2" s="123"/>
      <c r="G2" s="127"/>
      <c r="H2" s="123"/>
      <c r="I2" s="123"/>
      <c r="J2" s="123"/>
      <c r="K2" s="123"/>
      <c r="L2" s="123"/>
      <c r="M2" s="123"/>
      <c r="N2" s="123"/>
      <c r="O2" s="123"/>
      <c r="P2" s="123"/>
      <c r="Q2" s="123"/>
      <c r="R2" s="123"/>
      <c r="S2" s="123"/>
      <c r="T2" s="123"/>
      <c r="U2" s="123"/>
      <c r="V2" s="123"/>
      <c r="W2" s="123"/>
      <c r="X2" s="123"/>
    </row>
    <row r="3" spans="1:25" s="1" customFormat="1" ht="15" x14ac:dyDescent="0.2">
      <c r="A3" s="89" t="s">
        <v>214</v>
      </c>
      <c r="B3" s="90"/>
      <c r="C3" s="90"/>
      <c r="D3" s="90"/>
      <c r="E3" s="90"/>
      <c r="F3" s="90"/>
      <c r="G3" s="90"/>
      <c r="H3" s="90"/>
      <c r="I3" s="90"/>
      <c r="J3" s="90"/>
      <c r="K3" s="90"/>
      <c r="L3" s="90"/>
      <c r="M3" s="90"/>
      <c r="N3" s="90"/>
      <c r="O3" s="90"/>
      <c r="P3" s="90"/>
      <c r="Q3" s="90"/>
      <c r="R3" s="90"/>
      <c r="S3" s="90"/>
      <c r="T3" s="90"/>
      <c r="U3" s="90"/>
      <c r="V3" s="90"/>
      <c r="W3" s="90"/>
      <c r="X3" s="90"/>
    </row>
    <row r="4" spans="1:25" s="14" customFormat="1" ht="15" x14ac:dyDescent="0.25">
      <c r="A4" s="88" t="s">
        <v>0</v>
      </c>
      <c r="B4" s="87"/>
      <c r="C4" s="87"/>
      <c r="D4" s="87">
        <v>115278.36</v>
      </c>
      <c r="E4" s="87">
        <v>244235.99999999985</v>
      </c>
      <c r="F4" s="87">
        <v>204290.99999999997</v>
      </c>
      <c r="G4" s="87">
        <v>240284.16000000009</v>
      </c>
      <c r="H4" s="87">
        <v>366562.50000000023</v>
      </c>
      <c r="I4" s="87">
        <v>377825.49000000005</v>
      </c>
      <c r="J4" s="87">
        <v>109424.7</v>
      </c>
      <c r="K4" s="87">
        <v>217825.19999999998</v>
      </c>
      <c r="L4" s="87">
        <v>234554.10000000006</v>
      </c>
      <c r="M4" s="87">
        <v>175846.44</v>
      </c>
      <c r="N4" s="87">
        <v>246715.91999999975</v>
      </c>
      <c r="O4" s="87">
        <v>286027.86000000004</v>
      </c>
      <c r="P4" s="87">
        <v>149861.8680000001</v>
      </c>
      <c r="Q4" s="87">
        <v>297967.91999999963</v>
      </c>
      <c r="R4" s="87">
        <v>244387</v>
      </c>
      <c r="S4" s="87">
        <v>283535.30880000006</v>
      </c>
      <c r="T4" s="87">
        <v>412918.00000000006</v>
      </c>
      <c r="U4" s="87">
        <v>411829.78410000016</v>
      </c>
      <c r="V4" s="87">
        <v>119272.923</v>
      </c>
      <c r="W4" s="87">
        <v>237429.46800000002</v>
      </c>
      <c r="X4" s="87">
        <v>255663.9690000001</v>
      </c>
      <c r="Y4" s="97">
        <v>20000</v>
      </c>
    </row>
    <row r="5" spans="1:25" s="1" customFormat="1" x14ac:dyDescent="0.2">
      <c r="A5" s="91" t="s">
        <v>213</v>
      </c>
      <c r="B5" s="90"/>
      <c r="C5" s="93"/>
      <c r="D5" s="93"/>
      <c r="E5" s="95">
        <v>257878.31710371416</v>
      </c>
      <c r="F5" s="95">
        <v>178281.64807720316</v>
      </c>
      <c r="G5" s="95">
        <v>168334</v>
      </c>
      <c r="H5" s="93">
        <v>366562.50000000023</v>
      </c>
      <c r="I5" s="93">
        <v>377825.49000000005</v>
      </c>
      <c r="J5" s="93">
        <v>109424.7</v>
      </c>
      <c r="K5" s="93">
        <v>217825.19999999998</v>
      </c>
      <c r="L5" s="93">
        <v>234554.10000000006</v>
      </c>
      <c r="M5" s="93">
        <v>175846.44</v>
      </c>
      <c r="N5" s="93">
        <v>246715.91999999975</v>
      </c>
      <c r="O5" s="93">
        <v>286027.86000000004</v>
      </c>
      <c r="P5" s="93">
        <v>149861.8680000001</v>
      </c>
      <c r="Q5" s="95">
        <v>304994.76765064721</v>
      </c>
      <c r="R5" s="95">
        <v>203097.40010695593</v>
      </c>
      <c r="S5" s="95">
        <v>274962.21397700103</v>
      </c>
      <c r="T5" s="93">
        <v>412918.00000000006</v>
      </c>
      <c r="U5" s="93"/>
      <c r="V5" s="93"/>
      <c r="W5" s="93"/>
      <c r="X5" s="93"/>
    </row>
    <row r="6" spans="1:25" s="14" customFormat="1" ht="15" x14ac:dyDescent="0.25">
      <c r="A6" s="88" t="s">
        <v>1</v>
      </c>
      <c r="B6" s="87"/>
      <c r="C6" s="87">
        <v>253122</v>
      </c>
      <c r="D6" s="87">
        <v>63728</v>
      </c>
      <c r="E6" s="87">
        <v>342896.99999999994</v>
      </c>
      <c r="F6" s="87">
        <v>263964.59999999998</v>
      </c>
      <c r="G6" s="87"/>
      <c r="H6" s="87"/>
      <c r="I6" s="87"/>
      <c r="J6" s="87"/>
      <c r="K6" s="87"/>
      <c r="L6" s="87"/>
      <c r="M6" s="87"/>
      <c r="N6" s="87"/>
      <c r="O6" s="87"/>
      <c r="P6" s="87"/>
      <c r="Q6" s="87"/>
      <c r="R6" s="87"/>
      <c r="S6" s="87"/>
      <c r="T6" s="87"/>
      <c r="U6" s="87"/>
      <c r="V6" s="87"/>
      <c r="W6" s="87"/>
      <c r="X6" s="87"/>
    </row>
    <row r="7" spans="1:25" s="1" customFormat="1" x14ac:dyDescent="0.2">
      <c r="A7" s="91" t="s">
        <v>2</v>
      </c>
      <c r="B7" s="90"/>
      <c r="C7" s="92"/>
      <c r="D7" s="92">
        <f>D4-D6</f>
        <v>51550.36</v>
      </c>
      <c r="E7" s="92">
        <f>E4-E6</f>
        <v>-98661.000000000087</v>
      </c>
      <c r="F7" s="92">
        <f>F4-F6</f>
        <v>-59673.600000000006</v>
      </c>
      <c r="G7" s="90"/>
      <c r="H7" s="90"/>
      <c r="I7" s="90"/>
      <c r="J7" s="90"/>
      <c r="K7" s="90"/>
      <c r="L7" s="90"/>
      <c r="M7" s="90"/>
      <c r="N7" s="90"/>
      <c r="O7" s="90"/>
      <c r="P7" s="90"/>
      <c r="Q7" s="90"/>
      <c r="R7" s="90"/>
      <c r="S7" s="90"/>
      <c r="T7" s="90"/>
      <c r="U7" s="90"/>
      <c r="V7" s="90"/>
      <c r="W7" s="90"/>
      <c r="X7" s="90"/>
    </row>
    <row r="8" spans="1:25" s="14" customFormat="1" ht="15" x14ac:dyDescent="0.25">
      <c r="A8" s="88" t="s">
        <v>3</v>
      </c>
      <c r="B8" s="87"/>
      <c r="C8" s="87"/>
      <c r="D8" s="87">
        <f>+D7+C7</f>
        <v>51550.36</v>
      </c>
      <c r="E8" s="87">
        <f>+E7+D7</f>
        <v>-47110.640000000087</v>
      </c>
      <c r="F8" s="87">
        <f>+F7+E7</f>
        <v>-158334.60000000009</v>
      </c>
      <c r="G8" s="87"/>
      <c r="H8" s="87"/>
      <c r="I8" s="87"/>
      <c r="J8" s="87"/>
      <c r="K8" s="87"/>
      <c r="L8" s="87"/>
      <c r="M8" s="87"/>
      <c r="N8" s="87"/>
      <c r="O8" s="87"/>
      <c r="P8" s="87"/>
      <c r="Q8" s="87"/>
      <c r="R8" s="87"/>
      <c r="S8" s="87"/>
      <c r="T8" s="87"/>
      <c r="U8" s="87"/>
      <c r="V8" s="87"/>
      <c r="W8" s="87"/>
      <c r="X8" s="87"/>
    </row>
    <row r="9" spans="1:25" ht="6" customHeight="1" x14ac:dyDescent="0.2">
      <c r="A9" s="6"/>
      <c r="B9" s="7"/>
      <c r="C9" s="7"/>
      <c r="D9" s="7"/>
      <c r="E9" s="7"/>
      <c r="F9" s="7"/>
      <c r="G9" s="7"/>
      <c r="H9" s="7"/>
      <c r="I9" s="7"/>
      <c r="J9" s="7"/>
      <c r="K9" s="7"/>
      <c r="L9" s="7"/>
      <c r="M9" s="7"/>
      <c r="N9" s="7"/>
      <c r="O9" s="7"/>
      <c r="P9" s="7"/>
      <c r="Q9" s="7"/>
      <c r="R9" s="7"/>
      <c r="S9" s="7"/>
      <c r="T9" s="7"/>
      <c r="U9" s="7"/>
      <c r="V9" s="7"/>
      <c r="W9" s="7"/>
      <c r="X9" s="7"/>
    </row>
    <row r="10" spans="1:25" ht="15" x14ac:dyDescent="0.25">
      <c r="A10" s="16" t="s">
        <v>4</v>
      </c>
      <c r="B10" s="3"/>
      <c r="C10" s="87">
        <v>0</v>
      </c>
      <c r="D10" s="87">
        <v>171450.75999999995</v>
      </c>
      <c r="E10" s="87">
        <v>163206.6171037142</v>
      </c>
      <c r="F10" s="87">
        <v>205490.77200076281</v>
      </c>
      <c r="G10" s="87">
        <v>225314.45216954203</v>
      </c>
      <c r="H10" s="87">
        <v>366937.93300000025</v>
      </c>
      <c r="I10" s="87">
        <v>311983.21090689837</v>
      </c>
      <c r="J10" s="87">
        <v>134718.15</v>
      </c>
      <c r="K10" s="87">
        <v>221728.60999999993</v>
      </c>
      <c r="L10" s="87">
        <v>220855.64600000012</v>
      </c>
      <c r="M10" s="87">
        <v>192382.65199999991</v>
      </c>
      <c r="N10" s="87">
        <v>255888.7059999998</v>
      </c>
      <c r="O10" s="87">
        <v>254255.79520000005</v>
      </c>
      <c r="P10" s="87">
        <v>184419.94680000003</v>
      </c>
      <c r="Q10" s="87">
        <v>292492.5529839808</v>
      </c>
      <c r="R10" s="87">
        <v>212232.00549362239</v>
      </c>
      <c r="S10" s="87">
        <v>305151.50859033444</v>
      </c>
      <c r="T10" s="87">
        <v>410408.83333333337</v>
      </c>
      <c r="U10" s="87">
        <v>345821.76613333338</v>
      </c>
      <c r="V10" s="87">
        <v>146842.78350000002</v>
      </c>
      <c r="W10" s="87">
        <v>238036.8</v>
      </c>
      <c r="X10" s="87">
        <v>204323.09446666687</v>
      </c>
    </row>
    <row r="11" spans="1:25" x14ac:dyDescent="0.2">
      <c r="A11" s="4" t="s">
        <v>5</v>
      </c>
      <c r="B11" s="5">
        <v>0</v>
      </c>
      <c r="C11" s="5">
        <v>258939</v>
      </c>
      <c r="D11" s="5">
        <v>65801</v>
      </c>
      <c r="E11" s="5">
        <v>323252.99999999994</v>
      </c>
      <c r="F11" s="5">
        <v>252883.20000000001</v>
      </c>
      <c r="G11" s="5"/>
      <c r="H11" s="5"/>
      <c r="I11" s="5"/>
      <c r="J11" s="5"/>
      <c r="K11" s="5"/>
      <c r="L11" s="5"/>
      <c r="M11" s="5"/>
      <c r="N11" s="5"/>
      <c r="O11" s="5"/>
      <c r="P11" s="5"/>
      <c r="Q11" s="5"/>
      <c r="R11" s="5"/>
      <c r="S11" s="5"/>
      <c r="T11" s="5"/>
      <c r="U11" s="5"/>
      <c r="V11" s="5"/>
      <c r="W11" s="5"/>
      <c r="X11" s="5"/>
    </row>
    <row r="12" spans="1:25" x14ac:dyDescent="0.2">
      <c r="A12" s="2" t="s">
        <v>2</v>
      </c>
      <c r="B12" s="3"/>
      <c r="C12" s="3"/>
      <c r="D12" s="3">
        <f>D10-D11</f>
        <v>105649.75999999995</v>
      </c>
      <c r="E12" s="3">
        <f>E10-E11</f>
        <v>-160046.38289628574</v>
      </c>
      <c r="F12" s="3">
        <f>F10-F11</f>
        <v>-47392.427999237203</v>
      </c>
      <c r="G12" s="3"/>
      <c r="H12" s="3"/>
      <c r="I12" s="3"/>
      <c r="J12" s="3"/>
      <c r="K12" s="3"/>
      <c r="L12" s="3"/>
      <c r="M12" s="3"/>
      <c r="N12" s="3"/>
      <c r="O12" s="3"/>
      <c r="P12" s="3"/>
      <c r="Q12" s="3"/>
      <c r="R12" s="3"/>
      <c r="S12" s="3"/>
      <c r="T12" s="3"/>
      <c r="U12" s="3"/>
      <c r="V12" s="3"/>
      <c r="W12" s="3"/>
      <c r="X12" s="3"/>
    </row>
    <row r="13" spans="1:25" x14ac:dyDescent="0.2">
      <c r="A13" s="4" t="s">
        <v>3</v>
      </c>
      <c r="B13" s="5"/>
      <c r="C13" s="5"/>
      <c r="D13" s="5">
        <f>D12+C12</f>
        <v>105649.75999999995</v>
      </c>
      <c r="E13" s="5">
        <f>E12+D12</f>
        <v>-54396.622896285786</v>
      </c>
      <c r="F13" s="5">
        <f>F12+E12</f>
        <v>-207438.81089552294</v>
      </c>
      <c r="G13" s="5"/>
      <c r="H13" s="5"/>
      <c r="I13" s="5"/>
      <c r="J13" s="5"/>
      <c r="K13" s="5"/>
      <c r="L13" s="5"/>
      <c r="M13" s="5"/>
      <c r="N13" s="5"/>
      <c r="O13" s="5"/>
      <c r="P13" s="5"/>
      <c r="Q13" s="5"/>
      <c r="R13" s="5"/>
      <c r="S13" s="5"/>
      <c r="T13" s="5"/>
      <c r="U13" s="5"/>
      <c r="V13" s="5"/>
      <c r="W13" s="5"/>
      <c r="X13" s="5"/>
    </row>
    <row r="14" spans="1:25" ht="6" customHeight="1" x14ac:dyDescent="0.2">
      <c r="A14" s="6"/>
      <c r="B14" s="7"/>
      <c r="C14" s="7"/>
      <c r="D14" s="7"/>
      <c r="E14" s="7"/>
      <c r="F14" s="7"/>
      <c r="G14" s="7"/>
      <c r="H14" s="7"/>
      <c r="I14" s="7"/>
      <c r="J14" s="7"/>
      <c r="K14" s="7"/>
      <c r="L14" s="7"/>
      <c r="M14" s="7"/>
      <c r="N14" s="7"/>
      <c r="O14" s="7"/>
      <c r="P14" s="7"/>
      <c r="Q14" s="7"/>
      <c r="R14" s="7"/>
      <c r="S14" s="7"/>
      <c r="T14" s="7"/>
      <c r="U14" s="7"/>
      <c r="V14" s="7"/>
      <c r="W14" s="7"/>
      <c r="X14" s="7"/>
    </row>
    <row r="15" spans="1:25" s="14" customFormat="1" ht="15" x14ac:dyDescent="0.25">
      <c r="A15" s="16" t="s">
        <v>6</v>
      </c>
      <c r="B15" s="87"/>
      <c r="C15" s="87">
        <f>C10-C4+B16</f>
        <v>0</v>
      </c>
      <c r="D15" s="87">
        <f>C16+D10-D4</f>
        <v>101481.39999999995</v>
      </c>
      <c r="E15" s="87">
        <f>D15+E10-E5</f>
        <v>6809.7000000000116</v>
      </c>
      <c r="F15" s="87">
        <f>E15+F10-F5</f>
        <v>34018.823923559656</v>
      </c>
      <c r="G15" s="87">
        <f t="shared" ref="G15:T15" si="0">F15+G10-G5</f>
        <v>90999.276093101682</v>
      </c>
      <c r="H15" s="87">
        <f t="shared" si="0"/>
        <v>91374.709093101672</v>
      </c>
      <c r="I15" s="87">
        <f t="shared" si="0"/>
        <v>25532.429999999993</v>
      </c>
      <c r="J15" s="87">
        <f t="shared" si="0"/>
        <v>50825.87999999999</v>
      </c>
      <c r="K15" s="87">
        <f t="shared" si="0"/>
        <v>54729.28999999995</v>
      </c>
      <c r="L15" s="87">
        <f t="shared" si="0"/>
        <v>41030.836000000039</v>
      </c>
      <c r="M15" s="87">
        <f t="shared" si="0"/>
        <v>57567.047999999952</v>
      </c>
      <c r="N15" s="87">
        <f t="shared" si="0"/>
        <v>66739.833999999973</v>
      </c>
      <c r="O15" s="87">
        <f t="shared" si="0"/>
        <v>34967.769199999981</v>
      </c>
      <c r="P15" s="87">
        <f t="shared" si="0"/>
        <v>69525.847999999911</v>
      </c>
      <c r="Q15" s="87">
        <f t="shared" si="0"/>
        <v>57023.633333333535</v>
      </c>
      <c r="R15" s="87">
        <f t="shared" si="0"/>
        <v>66158.238719999994</v>
      </c>
      <c r="S15" s="87">
        <f t="shared" si="0"/>
        <v>96347.533333333442</v>
      </c>
      <c r="T15" s="87">
        <f t="shared" si="0"/>
        <v>93838.366666666756</v>
      </c>
      <c r="U15" s="87">
        <f t="shared" ref="U15" si="1">T15+U10-U4</f>
        <v>27830.348699999973</v>
      </c>
      <c r="V15" s="87">
        <f t="shared" ref="V15" si="2">U15+V10-V4</f>
        <v>55400.209199999998</v>
      </c>
      <c r="W15" s="87">
        <f t="shared" ref="W15" si="3">V15+W10-W4</f>
        <v>56007.541199999949</v>
      </c>
      <c r="X15" s="87">
        <f t="shared" ref="X15" si="4">W15+X10-X4</f>
        <v>4666.6666666667152</v>
      </c>
    </row>
    <row r="16" spans="1:25" x14ac:dyDescent="0.2">
      <c r="A16" s="4" t="s">
        <v>7</v>
      </c>
      <c r="B16" s="5">
        <v>0</v>
      </c>
      <c r="C16" s="5">
        <v>45309</v>
      </c>
      <c r="D16" s="18">
        <v>47382</v>
      </c>
      <c r="E16" s="5">
        <v>27165.599999999999</v>
      </c>
      <c r="F16" s="5">
        <v>15802.2</v>
      </c>
      <c r="G16" s="5"/>
      <c r="H16" s="5"/>
      <c r="I16" s="5"/>
      <c r="J16" s="5"/>
      <c r="K16" s="5"/>
      <c r="L16" s="5"/>
      <c r="M16" s="5"/>
      <c r="N16" s="5"/>
      <c r="O16" s="5"/>
      <c r="P16" s="5"/>
      <c r="Q16" s="5"/>
      <c r="R16" s="5"/>
      <c r="S16" s="5"/>
      <c r="T16" s="5"/>
      <c r="U16" s="5"/>
      <c r="V16" s="5"/>
      <c r="W16" s="5"/>
      <c r="X16" s="5"/>
    </row>
    <row r="17" spans="1:24" x14ac:dyDescent="0.2">
      <c r="A17" s="2" t="s">
        <v>2</v>
      </c>
      <c r="B17" s="3"/>
      <c r="C17" s="3"/>
      <c r="D17" s="3">
        <f>+D15-D16</f>
        <v>54099.399999999951</v>
      </c>
      <c r="E17" s="3">
        <f>+E15-E16</f>
        <v>-20355.899999999987</v>
      </c>
      <c r="F17" s="3">
        <f>+F15-F16</f>
        <v>18216.623923559655</v>
      </c>
      <c r="G17" s="3"/>
      <c r="H17" s="3"/>
      <c r="I17" s="3"/>
      <c r="J17" s="3"/>
      <c r="K17" s="3"/>
      <c r="L17" s="3"/>
      <c r="M17" s="3"/>
      <c r="N17" s="3"/>
      <c r="O17" s="3"/>
      <c r="P17" s="3"/>
      <c r="Q17" s="3"/>
      <c r="R17" s="3"/>
      <c r="S17" s="3"/>
      <c r="T17" s="3"/>
      <c r="U17" s="3"/>
      <c r="V17" s="3"/>
      <c r="W17" s="3"/>
      <c r="X17" s="3"/>
    </row>
    <row r="18" spans="1:24" s="23" customFormat="1" x14ac:dyDescent="0.2">
      <c r="A18" s="21" t="s">
        <v>8</v>
      </c>
      <c r="B18" s="22">
        <f>IFERROR(B16/(C4/$B$19),0)</f>
        <v>0</v>
      </c>
      <c r="C18" s="22">
        <f>IFERROR(C16/(D4/$B$19),0)</f>
        <v>11.791198278670862</v>
      </c>
      <c r="D18" s="22">
        <f>IFERROR(D16/(E4/$B$19),0)</f>
        <v>5.8200265317152295</v>
      </c>
      <c r="E18" s="22">
        <f>IFERROR(E16/(F4/$B$19),0)</f>
        <v>3.9892506277809598</v>
      </c>
      <c r="F18" s="22">
        <f>IFERROR(F16/(G4/$B$19),0)</f>
        <v>1.9729390401764304</v>
      </c>
      <c r="G18" s="22">
        <f t="shared" ref="G18:T18" si="5">IFERROR(G15/(H4/$B$19),0)</f>
        <v>7.4475110869034582</v>
      </c>
      <c r="H18" s="22">
        <f t="shared" si="5"/>
        <v>7.2553105741834676</v>
      </c>
      <c r="I18" s="22">
        <f t="shared" si="5"/>
        <v>6.9999999999999982</v>
      </c>
      <c r="J18" s="22">
        <f t="shared" si="5"/>
        <v>6.9999999999999991</v>
      </c>
      <c r="K18" s="22">
        <f t="shared" si="5"/>
        <v>6.999999999999992</v>
      </c>
      <c r="L18" s="22">
        <f t="shared" si="5"/>
        <v>7.0000000000000071</v>
      </c>
      <c r="M18" s="22">
        <f t="shared" si="5"/>
        <v>7.0000000000000009</v>
      </c>
      <c r="N18" s="22">
        <f t="shared" si="5"/>
        <v>6.9999999999999964</v>
      </c>
      <c r="O18" s="22">
        <f t="shared" si="5"/>
        <v>6.9999999999999911</v>
      </c>
      <c r="P18" s="22">
        <f t="shared" si="5"/>
        <v>6.9999999999999991</v>
      </c>
      <c r="Q18" s="22">
        <f t="shared" si="5"/>
        <v>7.0000000000000249</v>
      </c>
      <c r="R18" s="22">
        <f t="shared" si="5"/>
        <v>6.9999999999999973</v>
      </c>
      <c r="S18" s="22">
        <f t="shared" si="5"/>
        <v>7.0000000000000062</v>
      </c>
      <c r="T18" s="22">
        <f t="shared" si="5"/>
        <v>6.8357149207946311</v>
      </c>
      <c r="U18" s="22">
        <f t="shared" ref="U18" si="6">IFERROR(U15/(V4/$B$19),0)</f>
        <v>6.9999999999999938</v>
      </c>
      <c r="V18" s="22">
        <f t="shared" ref="V18" si="7">IFERROR(V15/(W4/$B$19),0)</f>
        <v>6.9999999999999991</v>
      </c>
      <c r="W18" s="22">
        <f t="shared" ref="W18" si="8">IFERROR(W15/(X4/$B$19),0)</f>
        <v>6.5720102937148637</v>
      </c>
      <c r="X18" s="22">
        <f t="shared" ref="X18" si="9">IFERROR(X15/(Y4/$B$19),0)</f>
        <v>7.0000000000000728</v>
      </c>
    </row>
    <row r="19" spans="1:24" x14ac:dyDescent="0.2">
      <c r="B19" s="10">
        <v>30</v>
      </c>
    </row>
    <row r="20" spans="1:24" ht="15" x14ac:dyDescent="0.25">
      <c r="C20" s="113" t="s">
        <v>14</v>
      </c>
    </row>
    <row r="21" spans="1:24" ht="15" hidden="1" x14ac:dyDescent="0.25">
      <c r="A21" s="11" t="s">
        <v>9</v>
      </c>
    </row>
    <row r="22" spans="1:24" ht="15.75" hidden="1" thickBot="1" x14ac:dyDescent="0.3">
      <c r="A22" s="12">
        <v>0.95</v>
      </c>
    </row>
    <row r="23" spans="1:24" ht="15" thickBot="1" x14ac:dyDescent="0.25"/>
    <row r="24" spans="1:24" ht="15" x14ac:dyDescent="0.25">
      <c r="A24" s="11" t="s">
        <v>8</v>
      </c>
    </row>
    <row r="25" spans="1:24" ht="15.75" thickBot="1" x14ac:dyDescent="0.25">
      <c r="A25" s="13">
        <v>7</v>
      </c>
    </row>
    <row r="41" spans="3:20" ht="15" x14ac:dyDescent="0.25">
      <c r="C41" s="103"/>
      <c r="D41" s="103"/>
      <c r="E41" s="103"/>
      <c r="F41" s="103"/>
      <c r="G41" s="103"/>
      <c r="H41" s="103"/>
      <c r="I41" s="103"/>
      <c r="J41" s="103"/>
      <c r="K41" s="103"/>
      <c r="L41" s="103"/>
      <c r="M41" s="103"/>
      <c r="N41" s="103"/>
      <c r="O41" s="103"/>
      <c r="P41" s="103"/>
      <c r="Q41" s="103"/>
      <c r="R41" s="103"/>
      <c r="S41" s="103"/>
      <c r="T41" s="103"/>
    </row>
  </sheetData>
  <mergeCells count="24">
    <mergeCell ref="K1:K2"/>
    <mergeCell ref="S1:S2"/>
    <mergeCell ref="T1:T2"/>
    <mergeCell ref="M1:M2"/>
    <mergeCell ref="N1:N2"/>
    <mergeCell ref="O1:O2"/>
    <mergeCell ref="P1:P2"/>
    <mergeCell ref="Q1:Q2"/>
    <mergeCell ref="R1:R2"/>
    <mergeCell ref="F1:F2"/>
    <mergeCell ref="G1:G2"/>
    <mergeCell ref="H1:H2"/>
    <mergeCell ref="I1:I2"/>
    <mergeCell ref="J1:J2"/>
    <mergeCell ref="A1:A2"/>
    <mergeCell ref="B1:B2"/>
    <mergeCell ref="C1:C2"/>
    <mergeCell ref="D1:D2"/>
    <mergeCell ref="E1:E2"/>
    <mergeCell ref="V1:V2"/>
    <mergeCell ref="W1:W2"/>
    <mergeCell ref="X1:X2"/>
    <mergeCell ref="U1:U2"/>
    <mergeCell ref="L1:L2"/>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tabColor rgb="FF00FF00"/>
  </sheetPr>
  <dimension ref="A1:Y25"/>
  <sheetViews>
    <sheetView showGridLines="0" zoomScale="110" zoomScaleNormal="110" workbookViewId="0">
      <selection activeCell="A8" sqref="A8"/>
    </sheetView>
  </sheetViews>
  <sheetFormatPr baseColWidth="10" defaultRowHeight="14.25" x14ac:dyDescent="0.2"/>
  <cols>
    <col min="1" max="1" width="29.375" bestFit="1" customWidth="1"/>
    <col min="2" max="2" width="11.125" hidden="1" customWidth="1"/>
    <col min="3" max="7" width="13.25" bestFit="1" customWidth="1"/>
    <col min="8" max="9" width="12.25" bestFit="1" customWidth="1"/>
    <col min="10" max="10" width="13.25" bestFit="1" customWidth="1"/>
    <col min="11" max="11" width="12.25" bestFit="1" customWidth="1"/>
    <col min="12" max="24" width="13.25" bestFit="1" customWidth="1"/>
  </cols>
  <sheetData>
    <row r="1" spans="1:25" s="14" customFormat="1" ht="15" x14ac:dyDescent="0.25">
      <c r="A1" s="124" t="s">
        <v>13</v>
      </c>
      <c r="B1" s="122">
        <v>42552</v>
      </c>
      <c r="C1" s="122">
        <v>42583</v>
      </c>
      <c r="D1" s="122">
        <v>42614</v>
      </c>
      <c r="E1" s="122">
        <v>42644</v>
      </c>
      <c r="F1" s="122">
        <v>42675</v>
      </c>
      <c r="G1" s="126">
        <v>42705</v>
      </c>
      <c r="H1" s="122">
        <v>42736</v>
      </c>
      <c r="I1" s="122">
        <v>42767</v>
      </c>
      <c r="J1" s="122">
        <v>42795</v>
      </c>
      <c r="K1" s="122">
        <v>42826</v>
      </c>
      <c r="L1" s="122">
        <v>42856</v>
      </c>
      <c r="M1" s="122">
        <v>42887</v>
      </c>
      <c r="N1" s="122">
        <v>42917</v>
      </c>
      <c r="O1" s="122">
        <v>42948</v>
      </c>
      <c r="P1" s="122">
        <v>42979</v>
      </c>
      <c r="Q1" s="122">
        <v>43009</v>
      </c>
      <c r="R1" s="122">
        <v>43040</v>
      </c>
      <c r="S1" s="122">
        <v>43070</v>
      </c>
      <c r="T1" s="122">
        <v>43101</v>
      </c>
      <c r="U1" s="122">
        <v>43132</v>
      </c>
      <c r="V1" s="122">
        <v>43160</v>
      </c>
      <c r="W1" s="122">
        <v>43191</v>
      </c>
      <c r="X1" s="122">
        <v>43221</v>
      </c>
    </row>
    <row r="2" spans="1:25" s="117" customFormat="1" ht="15" x14ac:dyDescent="0.25">
      <c r="A2" s="125"/>
      <c r="B2" s="123"/>
      <c r="C2" s="123"/>
      <c r="D2" s="123"/>
      <c r="E2" s="123"/>
      <c r="F2" s="123"/>
      <c r="G2" s="127"/>
      <c r="H2" s="123"/>
      <c r="I2" s="123"/>
      <c r="J2" s="123"/>
      <c r="K2" s="123"/>
      <c r="L2" s="123"/>
      <c r="M2" s="123"/>
      <c r="N2" s="123"/>
      <c r="O2" s="123"/>
      <c r="P2" s="123"/>
      <c r="Q2" s="123"/>
      <c r="R2" s="123"/>
      <c r="S2" s="123"/>
      <c r="T2" s="123"/>
      <c r="U2" s="123"/>
      <c r="V2" s="123"/>
      <c r="W2" s="123"/>
      <c r="X2" s="123"/>
    </row>
    <row r="3" spans="1:25" s="1" customFormat="1" ht="15" x14ac:dyDescent="0.2">
      <c r="A3" s="89" t="s">
        <v>214</v>
      </c>
      <c r="B3" s="90"/>
      <c r="C3" s="90"/>
      <c r="D3" s="90"/>
      <c r="E3" s="90"/>
      <c r="F3" s="90"/>
      <c r="G3" s="90"/>
      <c r="H3" s="90"/>
      <c r="I3" s="90"/>
      <c r="J3" s="90"/>
      <c r="K3" s="90"/>
      <c r="L3" s="90"/>
      <c r="M3" s="90"/>
      <c r="N3" s="90"/>
      <c r="O3" s="90"/>
      <c r="P3" s="90"/>
      <c r="Q3" s="90"/>
      <c r="R3" s="90"/>
      <c r="S3" s="90"/>
      <c r="T3" s="90"/>
      <c r="U3" s="90"/>
      <c r="V3" s="90"/>
      <c r="W3" s="90"/>
      <c r="X3" s="90"/>
    </row>
    <row r="4" spans="1:25" s="14" customFormat="1" ht="15" x14ac:dyDescent="0.25">
      <c r="A4" s="16" t="s">
        <v>0</v>
      </c>
      <c r="B4" s="87"/>
      <c r="C4" s="87"/>
      <c r="D4" s="87">
        <v>181909.7603985155</v>
      </c>
      <c r="E4" s="87">
        <v>117110.0967296226</v>
      </c>
      <c r="F4" s="87">
        <v>91757.481605416673</v>
      </c>
      <c r="G4" s="87">
        <v>185538.05876885919</v>
      </c>
      <c r="H4" s="87">
        <v>112181.46138656781</v>
      </c>
      <c r="I4" s="87">
        <v>116716.28821306092</v>
      </c>
      <c r="J4" s="87">
        <v>147676.64296827698</v>
      </c>
      <c r="K4" s="87">
        <v>147954.38592412954</v>
      </c>
      <c r="L4" s="87">
        <v>117125.44707785087</v>
      </c>
      <c r="M4" s="87">
        <v>144176.20730594973</v>
      </c>
      <c r="N4" s="87">
        <v>138644.35920429672</v>
      </c>
      <c r="O4" s="87">
        <v>167545.18205937062</v>
      </c>
      <c r="P4" s="87">
        <v>209196.22445829291</v>
      </c>
      <c r="Q4" s="87">
        <v>126478.90446799241</v>
      </c>
      <c r="R4" s="87">
        <v>99098.080133850002</v>
      </c>
      <c r="S4" s="87">
        <v>200381.10347036776</v>
      </c>
      <c r="T4" s="87">
        <v>121155.97829749323</v>
      </c>
      <c r="U4" s="87">
        <v>134223.73144502009</v>
      </c>
      <c r="V4" s="87">
        <v>169828.13941351854</v>
      </c>
      <c r="W4" s="87">
        <v>170147.54381274898</v>
      </c>
      <c r="X4" s="87">
        <v>134694.26413952847</v>
      </c>
      <c r="Y4" s="97">
        <v>120000</v>
      </c>
    </row>
    <row r="5" spans="1:25" s="1" customFormat="1" ht="15" x14ac:dyDescent="0.2">
      <c r="A5" s="89" t="s">
        <v>213</v>
      </c>
      <c r="B5" s="90"/>
      <c r="C5" s="93"/>
      <c r="D5" s="93">
        <v>188814.33439999999</v>
      </c>
      <c r="E5" s="95">
        <v>263921.72897794453</v>
      </c>
      <c r="F5" s="95">
        <v>192415.85225253057</v>
      </c>
      <c r="G5" s="95">
        <v>272980.16908791242</v>
      </c>
      <c r="H5" s="93">
        <v>112181.46138656781</v>
      </c>
      <c r="I5" s="93">
        <v>116716.28821306092</v>
      </c>
      <c r="J5" s="93">
        <v>147676.64296827698</v>
      </c>
      <c r="K5" s="93">
        <v>147954.38592412954</v>
      </c>
      <c r="L5" s="93">
        <v>117125.44707785087</v>
      </c>
      <c r="M5" s="93">
        <v>144176.20730594973</v>
      </c>
      <c r="N5" s="93">
        <v>138644.35920429672</v>
      </c>
      <c r="O5" s="93">
        <v>167545.18205937062</v>
      </c>
      <c r="P5" s="93">
        <v>209196.22445829291</v>
      </c>
      <c r="Q5" s="95">
        <v>118688.08323478632</v>
      </c>
      <c r="R5" s="95">
        <v>101564.07444696853</v>
      </c>
      <c r="S5" s="95">
        <v>202508.97727982662</v>
      </c>
      <c r="T5" s="93">
        <v>118835</v>
      </c>
      <c r="U5" s="93"/>
      <c r="V5" s="93"/>
      <c r="W5" s="93"/>
      <c r="X5" s="93"/>
    </row>
    <row r="6" spans="1:25" ht="15" x14ac:dyDescent="0.25">
      <c r="A6" s="118" t="s">
        <v>1</v>
      </c>
      <c r="B6" s="119"/>
      <c r="C6" s="119">
        <v>145621.72</v>
      </c>
      <c r="D6" s="119">
        <v>181822.68</v>
      </c>
      <c r="E6" s="119">
        <v>128300.04000000001</v>
      </c>
      <c r="F6" s="119">
        <v>146491.84</v>
      </c>
      <c r="G6" s="119">
        <v>110936.44</v>
      </c>
      <c r="H6" s="119"/>
      <c r="I6" s="119"/>
      <c r="J6" s="119"/>
      <c r="K6" s="119"/>
      <c r="L6" s="119"/>
      <c r="M6" s="119"/>
      <c r="N6" s="119"/>
      <c r="O6" s="119"/>
      <c r="P6" s="119"/>
      <c r="Q6" s="119"/>
      <c r="R6" s="119"/>
      <c r="S6" s="119"/>
      <c r="T6" s="119"/>
      <c r="U6" s="119"/>
      <c r="V6" s="119"/>
      <c r="W6" s="119"/>
      <c r="X6" s="119"/>
    </row>
    <row r="7" spans="1:25" ht="15" x14ac:dyDescent="0.25">
      <c r="A7" s="120" t="s">
        <v>2</v>
      </c>
      <c r="B7" s="121"/>
      <c r="C7" s="121"/>
      <c r="D7" s="121">
        <f>+D4-D6</f>
        <v>87.080398515507113</v>
      </c>
      <c r="E7" s="121">
        <f t="shared" ref="E7:X7" si="0">+E4-E6</f>
        <v>-11189.943270377407</v>
      </c>
      <c r="F7" s="121">
        <f t="shared" si="0"/>
        <v>-54734.358394583323</v>
      </c>
      <c r="G7" s="121">
        <f t="shared" si="0"/>
        <v>74601.618768859189</v>
      </c>
      <c r="H7" s="121">
        <f t="shared" si="0"/>
        <v>112181.46138656781</v>
      </c>
      <c r="I7" s="121">
        <f t="shared" si="0"/>
        <v>116716.28821306092</v>
      </c>
      <c r="J7" s="121">
        <f t="shared" si="0"/>
        <v>147676.64296827698</v>
      </c>
      <c r="K7" s="121">
        <f t="shared" si="0"/>
        <v>147954.38592412954</v>
      </c>
      <c r="L7" s="121">
        <f t="shared" si="0"/>
        <v>117125.44707785087</v>
      </c>
      <c r="M7" s="121">
        <f t="shared" si="0"/>
        <v>144176.20730594973</v>
      </c>
      <c r="N7" s="121">
        <f t="shared" si="0"/>
        <v>138644.35920429672</v>
      </c>
      <c r="O7" s="121">
        <f t="shared" si="0"/>
        <v>167545.18205937062</v>
      </c>
      <c r="P7" s="121">
        <f t="shared" si="0"/>
        <v>209196.22445829291</v>
      </c>
      <c r="Q7" s="121">
        <f t="shared" si="0"/>
        <v>126478.90446799241</v>
      </c>
      <c r="R7" s="121">
        <f t="shared" si="0"/>
        <v>99098.080133850002</v>
      </c>
      <c r="S7" s="121">
        <f t="shared" si="0"/>
        <v>200381.10347036776</v>
      </c>
      <c r="T7" s="121">
        <f t="shared" si="0"/>
        <v>121155.97829749323</v>
      </c>
      <c r="U7" s="121">
        <f t="shared" si="0"/>
        <v>134223.73144502009</v>
      </c>
      <c r="V7" s="121">
        <f t="shared" si="0"/>
        <v>169828.13941351854</v>
      </c>
      <c r="W7" s="121">
        <f t="shared" si="0"/>
        <v>170147.54381274898</v>
      </c>
      <c r="X7" s="121">
        <f t="shared" si="0"/>
        <v>134694.26413952847</v>
      </c>
    </row>
    <row r="8" spans="1:25" s="10" customFormat="1" ht="15" x14ac:dyDescent="0.25">
      <c r="A8" s="118" t="s">
        <v>3</v>
      </c>
      <c r="B8" s="109"/>
      <c r="C8" s="107">
        <f>+C7+B7</f>
        <v>0</v>
      </c>
      <c r="D8" s="107">
        <f t="shared" ref="D8:X8" si="1">+D7+C7</f>
        <v>87.080398515507113</v>
      </c>
      <c r="E8" s="107">
        <f t="shared" si="1"/>
        <v>-11102.8628718619</v>
      </c>
      <c r="F8" s="107">
        <f t="shared" si="1"/>
        <v>-65924.301664960731</v>
      </c>
      <c r="G8" s="107">
        <f t="shared" si="1"/>
        <v>19867.260374275866</v>
      </c>
      <c r="H8" s="107">
        <f t="shared" si="1"/>
        <v>186783.08015542699</v>
      </c>
      <c r="I8" s="107">
        <f t="shared" si="1"/>
        <v>228897.74959962873</v>
      </c>
      <c r="J8" s="107">
        <f t="shared" si="1"/>
        <v>264392.93118133792</v>
      </c>
      <c r="K8" s="107">
        <f t="shared" si="1"/>
        <v>295631.0288924065</v>
      </c>
      <c r="L8" s="107">
        <f t="shared" si="1"/>
        <v>265079.83300198044</v>
      </c>
      <c r="M8" s="107">
        <f t="shared" si="1"/>
        <v>261301.6543838006</v>
      </c>
      <c r="N8" s="107">
        <f t="shared" si="1"/>
        <v>282820.56651024648</v>
      </c>
      <c r="O8" s="107">
        <f t="shared" si="1"/>
        <v>306189.54126366734</v>
      </c>
      <c r="P8" s="107">
        <f t="shared" si="1"/>
        <v>376741.4065176635</v>
      </c>
      <c r="Q8" s="107">
        <f t="shared" si="1"/>
        <v>335675.12892628531</v>
      </c>
      <c r="R8" s="107">
        <f t="shared" si="1"/>
        <v>225576.98460184241</v>
      </c>
      <c r="S8" s="107">
        <f t="shared" si="1"/>
        <v>299479.18360421777</v>
      </c>
      <c r="T8" s="107">
        <f t="shared" si="1"/>
        <v>321537.08176786097</v>
      </c>
      <c r="U8" s="107">
        <f t="shared" si="1"/>
        <v>255379.70974251331</v>
      </c>
      <c r="V8" s="107">
        <f t="shared" si="1"/>
        <v>304051.87085853866</v>
      </c>
      <c r="W8" s="107">
        <f t="shared" si="1"/>
        <v>339975.68322626752</v>
      </c>
      <c r="X8" s="107">
        <f t="shared" si="1"/>
        <v>304841.80795227748</v>
      </c>
    </row>
    <row r="9" spans="1:25" ht="6" customHeight="1" x14ac:dyDescent="0.2">
      <c r="A9" s="6"/>
      <c r="B9" s="7"/>
      <c r="C9" s="7"/>
      <c r="D9" s="7"/>
      <c r="E9" s="7"/>
      <c r="F9" s="7"/>
      <c r="G9" s="7"/>
      <c r="H9" s="7"/>
      <c r="I9" s="7"/>
      <c r="J9" s="7"/>
      <c r="K9" s="7"/>
      <c r="L9" s="7"/>
      <c r="M9" s="7"/>
      <c r="N9" s="7"/>
      <c r="O9" s="7"/>
      <c r="P9" s="7"/>
      <c r="Q9" s="7"/>
      <c r="R9" s="7"/>
      <c r="S9" s="7"/>
      <c r="T9" s="7"/>
      <c r="U9" s="7"/>
      <c r="V9" s="7"/>
      <c r="W9" s="7"/>
      <c r="X9" s="7"/>
    </row>
    <row r="10" spans="1:25" s="14" customFormat="1" ht="15" x14ac:dyDescent="0.25">
      <c r="A10" s="16" t="s">
        <v>4</v>
      </c>
      <c r="B10" s="87"/>
      <c r="C10" s="87"/>
      <c r="D10" s="87">
        <v>209235.44963542745</v>
      </c>
      <c r="E10" s="87">
        <v>258006.11878229646</v>
      </c>
      <c r="F10" s="87">
        <v>214297.98692400055</v>
      </c>
      <c r="G10" s="87">
        <v>255863.6296987111</v>
      </c>
      <c r="H10" s="87">
        <v>113239.58764608284</v>
      </c>
      <c r="I10" s="87">
        <v>123940.37098927803</v>
      </c>
      <c r="J10" s="87">
        <v>147741.4496579759</v>
      </c>
      <c r="K10" s="87">
        <v>140760.96685999783</v>
      </c>
      <c r="L10" s="87">
        <v>123437.29113107393</v>
      </c>
      <c r="M10" s="87">
        <v>142885.44274889736</v>
      </c>
      <c r="N10" s="87">
        <v>145387.8845371473</v>
      </c>
      <c r="O10" s="87">
        <v>177263.75861911918</v>
      </c>
      <c r="P10" s="87">
        <v>189895.51646055613</v>
      </c>
      <c r="Q10" s="87">
        <v>112299.2242234864</v>
      </c>
      <c r="R10" s="87">
        <v>125196.77989215603</v>
      </c>
      <c r="S10" s="87">
        <v>184023.11473948922</v>
      </c>
      <c r="T10" s="87">
        <v>121884.1424010896</v>
      </c>
      <c r="U10" s="87">
        <v>142531.42663766973</v>
      </c>
      <c r="V10" s="87">
        <v>169902.66710667231</v>
      </c>
      <c r="W10" s="87">
        <v>161875.11188899752</v>
      </c>
      <c r="X10" s="87">
        <v>131265.60250697186</v>
      </c>
    </row>
    <row r="11" spans="1:25" x14ac:dyDescent="0.2">
      <c r="A11" s="4" t="s">
        <v>5</v>
      </c>
      <c r="B11" s="5"/>
      <c r="C11" s="5">
        <v>178347.35</v>
      </c>
      <c r="D11" s="5">
        <v>179088.86000000002</v>
      </c>
      <c r="E11" s="5">
        <v>219481.66</v>
      </c>
      <c r="F11" s="5">
        <v>127113.27</v>
      </c>
      <c r="G11" s="5">
        <v>98598.05</v>
      </c>
      <c r="H11" s="5"/>
      <c r="I11" s="5"/>
      <c r="J11" s="5"/>
      <c r="K11" s="5"/>
      <c r="L11" s="5"/>
      <c r="M11" s="5"/>
      <c r="N11" s="5"/>
      <c r="O11" s="5"/>
      <c r="P11" s="5"/>
      <c r="Q11" s="5"/>
      <c r="R11" s="5"/>
      <c r="S11" s="5"/>
      <c r="T11" s="5"/>
      <c r="U11" s="5"/>
      <c r="V11" s="5"/>
      <c r="W11" s="5"/>
      <c r="X11" s="5"/>
    </row>
    <row r="12" spans="1:25" x14ac:dyDescent="0.2">
      <c r="A12" s="2" t="s">
        <v>2</v>
      </c>
      <c r="B12" s="3"/>
      <c r="C12" s="3"/>
      <c r="D12" s="3">
        <f>D10-D11</f>
        <v>30146.58963542743</v>
      </c>
      <c r="E12" s="3">
        <f t="shared" ref="E12:X12" si="2">E10-E11</f>
        <v>38524.458782296453</v>
      </c>
      <c r="F12" s="3">
        <f t="shared" si="2"/>
        <v>87184.716924000546</v>
      </c>
      <c r="G12" s="3">
        <f t="shared" si="2"/>
        <v>157265.57969871111</v>
      </c>
      <c r="H12" s="3">
        <f t="shared" si="2"/>
        <v>113239.58764608284</v>
      </c>
      <c r="I12" s="3">
        <f t="shared" si="2"/>
        <v>123940.37098927803</v>
      </c>
      <c r="J12" s="3">
        <f t="shared" si="2"/>
        <v>147741.4496579759</v>
      </c>
      <c r="K12" s="3">
        <f t="shared" si="2"/>
        <v>140760.96685999783</v>
      </c>
      <c r="L12" s="3">
        <f t="shared" si="2"/>
        <v>123437.29113107393</v>
      </c>
      <c r="M12" s="3">
        <f t="shared" si="2"/>
        <v>142885.44274889736</v>
      </c>
      <c r="N12" s="3">
        <f t="shared" si="2"/>
        <v>145387.8845371473</v>
      </c>
      <c r="O12" s="3">
        <f t="shared" si="2"/>
        <v>177263.75861911918</v>
      </c>
      <c r="P12" s="3">
        <f t="shared" si="2"/>
        <v>189895.51646055613</v>
      </c>
      <c r="Q12" s="3">
        <f t="shared" si="2"/>
        <v>112299.2242234864</v>
      </c>
      <c r="R12" s="3">
        <f t="shared" si="2"/>
        <v>125196.77989215603</v>
      </c>
      <c r="S12" s="3">
        <f t="shared" si="2"/>
        <v>184023.11473948922</v>
      </c>
      <c r="T12" s="3">
        <f t="shared" si="2"/>
        <v>121884.1424010896</v>
      </c>
      <c r="U12" s="3">
        <f t="shared" si="2"/>
        <v>142531.42663766973</v>
      </c>
      <c r="V12" s="3">
        <f t="shared" si="2"/>
        <v>169902.66710667231</v>
      </c>
      <c r="W12" s="3">
        <f t="shared" si="2"/>
        <v>161875.11188899752</v>
      </c>
      <c r="X12" s="3">
        <f t="shared" si="2"/>
        <v>131265.60250697186</v>
      </c>
    </row>
    <row r="13" spans="1:25" x14ac:dyDescent="0.2">
      <c r="A13" s="4" t="s">
        <v>3</v>
      </c>
      <c r="B13" s="5"/>
      <c r="C13" s="5"/>
      <c r="D13" s="5">
        <f t="shared" ref="D13:G13" si="3">+D12+C12</f>
        <v>30146.58963542743</v>
      </c>
      <c r="E13" s="5">
        <f t="shared" si="3"/>
        <v>68671.048417723883</v>
      </c>
      <c r="F13" s="5">
        <f t="shared" si="3"/>
        <v>125709.175706297</v>
      </c>
      <c r="G13" s="5">
        <f t="shared" si="3"/>
        <v>244450.29662271164</v>
      </c>
      <c r="H13" s="5"/>
      <c r="I13" s="5"/>
      <c r="J13" s="5"/>
      <c r="K13" s="5"/>
      <c r="L13" s="5"/>
      <c r="M13" s="5"/>
      <c r="N13" s="5"/>
      <c r="O13" s="5"/>
      <c r="P13" s="5"/>
      <c r="Q13" s="5"/>
      <c r="R13" s="5"/>
      <c r="S13" s="5"/>
      <c r="T13" s="5"/>
      <c r="U13" s="5"/>
      <c r="V13" s="5"/>
      <c r="W13" s="5"/>
      <c r="X13" s="5"/>
    </row>
    <row r="14" spans="1:25" ht="6" customHeight="1" x14ac:dyDescent="0.2">
      <c r="A14" s="6"/>
      <c r="B14" s="7"/>
      <c r="C14" s="7"/>
      <c r="D14" s="7"/>
      <c r="E14" s="7"/>
      <c r="F14" s="7"/>
      <c r="G14" s="7"/>
      <c r="H14" s="7"/>
      <c r="I14" s="7"/>
      <c r="J14" s="7"/>
      <c r="K14" s="7"/>
      <c r="L14" s="7"/>
      <c r="M14" s="7"/>
      <c r="N14" s="7"/>
      <c r="O14" s="7"/>
      <c r="P14" s="7"/>
      <c r="Q14" s="7"/>
      <c r="R14" s="7"/>
      <c r="S14" s="7"/>
      <c r="T14" s="7"/>
      <c r="U14" s="7"/>
      <c r="V14" s="7"/>
      <c r="W14" s="7"/>
      <c r="X14" s="7"/>
    </row>
    <row r="15" spans="1:25" s="14" customFormat="1" ht="15" x14ac:dyDescent="0.25">
      <c r="A15" s="16" t="s">
        <v>6</v>
      </c>
      <c r="B15" s="87"/>
      <c r="C15" s="87">
        <f>C10-C4+B16</f>
        <v>0</v>
      </c>
      <c r="D15" s="87">
        <f>C15+D10-D4</f>
        <v>27325.689236911945</v>
      </c>
      <c r="E15" s="87">
        <f>D15+E10-E5</f>
        <v>21410.079041263845</v>
      </c>
      <c r="F15" s="87">
        <f>E15+F10-F5</f>
        <v>43292.213712733821</v>
      </c>
      <c r="G15" s="87">
        <f t="shared" ref="G15:T15" si="4">F15+G10-G5</f>
        <v>26175.674323532498</v>
      </c>
      <c r="H15" s="87">
        <f>G15+H10-H5</f>
        <v>27233.800583047545</v>
      </c>
      <c r="I15" s="87">
        <f t="shared" si="4"/>
        <v>34457.883359264655</v>
      </c>
      <c r="J15" s="87">
        <f t="shared" si="4"/>
        <v>34522.690048963588</v>
      </c>
      <c r="K15" s="87">
        <f t="shared" si="4"/>
        <v>27329.270984831877</v>
      </c>
      <c r="L15" s="87">
        <f t="shared" si="4"/>
        <v>33641.115038054937</v>
      </c>
      <c r="M15" s="87">
        <f t="shared" si="4"/>
        <v>32350.350481002562</v>
      </c>
      <c r="N15" s="87">
        <f t="shared" si="4"/>
        <v>39093.875813853141</v>
      </c>
      <c r="O15" s="87">
        <f t="shared" si="4"/>
        <v>48812.4523736017</v>
      </c>
      <c r="P15" s="87">
        <f t="shared" si="4"/>
        <v>29511.744375864917</v>
      </c>
      <c r="Q15" s="87">
        <f t="shared" si="4"/>
        <v>23122.88536456498</v>
      </c>
      <c r="R15" s="87">
        <f t="shared" si="4"/>
        <v>46755.590809752495</v>
      </c>
      <c r="S15" s="87">
        <f t="shared" si="4"/>
        <v>28269.728269415093</v>
      </c>
      <c r="T15" s="87">
        <f t="shared" si="4"/>
        <v>31318.870670504693</v>
      </c>
      <c r="U15" s="87">
        <f>T15+U10-U4</f>
        <v>39626.565863154334</v>
      </c>
      <c r="V15" s="87">
        <f t="shared" ref="V15:X15" si="5">U15+V10-V4</f>
        <v>39701.0935563081</v>
      </c>
      <c r="W15" s="87">
        <f t="shared" si="5"/>
        <v>31428.661632556643</v>
      </c>
      <c r="X15" s="87">
        <f t="shared" si="5"/>
        <v>28000.000000000029</v>
      </c>
    </row>
    <row r="16" spans="1:25" x14ac:dyDescent="0.2">
      <c r="A16" s="4" t="s">
        <v>7</v>
      </c>
      <c r="B16" s="5"/>
      <c r="C16" s="5">
        <v>0</v>
      </c>
      <c r="D16" s="5">
        <v>173719.34999999998</v>
      </c>
      <c r="E16" s="5">
        <v>267775.96999999997</v>
      </c>
      <c r="F16" s="5">
        <v>243657.4</v>
      </c>
      <c r="G16" s="5">
        <v>239067.80999999997</v>
      </c>
      <c r="H16" s="5"/>
      <c r="I16" s="5"/>
      <c r="J16" s="5"/>
      <c r="K16" s="5"/>
      <c r="L16" s="5"/>
      <c r="M16" s="5"/>
      <c r="N16" s="5"/>
      <c r="O16" s="5"/>
      <c r="P16" s="5"/>
      <c r="Q16" s="5"/>
      <c r="R16" s="5"/>
      <c r="S16" s="5"/>
      <c r="T16" s="5"/>
      <c r="U16" s="5"/>
      <c r="V16" s="5"/>
      <c r="W16" s="5"/>
      <c r="X16" s="5"/>
    </row>
    <row r="17" spans="1:24" x14ac:dyDescent="0.2">
      <c r="A17" s="2" t="s">
        <v>2</v>
      </c>
      <c r="B17" s="3"/>
      <c r="C17" s="3">
        <f>+C15-C16</f>
        <v>0</v>
      </c>
      <c r="D17" s="3">
        <f>+D15-D16</f>
        <v>-146393.66076308803</v>
      </c>
      <c r="E17" s="3">
        <f t="shared" ref="E17:X17" si="6">+E15-E16</f>
        <v>-246365.89095873613</v>
      </c>
      <c r="F17" s="3">
        <f t="shared" si="6"/>
        <v>-200365.18628726617</v>
      </c>
      <c r="G17" s="3">
        <f t="shared" si="6"/>
        <v>-212892.13567646747</v>
      </c>
      <c r="H17" s="3">
        <f t="shared" si="6"/>
        <v>27233.800583047545</v>
      </c>
      <c r="I17" s="3">
        <f t="shared" si="6"/>
        <v>34457.883359264655</v>
      </c>
      <c r="J17" s="3">
        <f t="shared" si="6"/>
        <v>34522.690048963588</v>
      </c>
      <c r="K17" s="3">
        <f t="shared" si="6"/>
        <v>27329.270984831877</v>
      </c>
      <c r="L17" s="3">
        <f t="shared" si="6"/>
        <v>33641.115038054937</v>
      </c>
      <c r="M17" s="3">
        <f t="shared" si="6"/>
        <v>32350.350481002562</v>
      </c>
      <c r="N17" s="3">
        <f t="shared" si="6"/>
        <v>39093.875813853141</v>
      </c>
      <c r="O17" s="3">
        <f t="shared" si="6"/>
        <v>48812.4523736017</v>
      </c>
      <c r="P17" s="3">
        <f t="shared" si="6"/>
        <v>29511.744375864917</v>
      </c>
      <c r="Q17" s="3">
        <f t="shared" si="6"/>
        <v>23122.88536456498</v>
      </c>
      <c r="R17" s="3">
        <f t="shared" si="6"/>
        <v>46755.590809752495</v>
      </c>
      <c r="S17" s="3">
        <f t="shared" si="6"/>
        <v>28269.728269415093</v>
      </c>
      <c r="T17" s="3">
        <f t="shared" si="6"/>
        <v>31318.870670504693</v>
      </c>
      <c r="U17" s="3">
        <f t="shared" si="6"/>
        <v>39626.565863154334</v>
      </c>
      <c r="V17" s="3">
        <f t="shared" si="6"/>
        <v>39701.0935563081</v>
      </c>
      <c r="W17" s="3">
        <f t="shared" si="6"/>
        <v>31428.661632556643</v>
      </c>
      <c r="X17" s="3">
        <f t="shared" si="6"/>
        <v>28000.000000000029</v>
      </c>
    </row>
    <row r="18" spans="1:24" x14ac:dyDescent="0.2">
      <c r="A18" s="4" t="s">
        <v>8</v>
      </c>
      <c r="B18" s="5"/>
      <c r="C18" s="22">
        <f>IFERROR(C16/(D4/$B$19),0)</f>
        <v>0</v>
      </c>
      <c r="D18" s="22">
        <f>IFERROR(D16/(E4/$B$19),0)</f>
        <v>44.501547223824879</v>
      </c>
      <c r="E18" s="5">
        <f>IFERROR(E16/(F4/$B$19),0)</f>
        <v>87.549036432204943</v>
      </c>
      <c r="F18" s="5">
        <f>IFERROR(F16/(G4/$B$19),0)</f>
        <v>39.39742632052841</v>
      </c>
      <c r="G18" s="5">
        <f>IFERROR(G16/(H4/$B$19),0)</f>
        <v>63.932437778518292</v>
      </c>
      <c r="H18" s="5">
        <f t="shared" ref="H18" si="7">IFERROR(H15/(I4/$B$19),0)</f>
        <v>6.9999999999999991</v>
      </c>
      <c r="I18" s="5">
        <f t="shared" ref="I18" si="8">IFERROR(I15/(J4/$B$19),0)</f>
        <v>7.0000000000000044</v>
      </c>
      <c r="J18" s="5">
        <f t="shared" ref="J18" si="9">IFERROR(J15/(K4/$B$19),0)</f>
        <v>7.0000000000000053</v>
      </c>
      <c r="K18" s="5">
        <f t="shared" ref="K18" si="10">IFERROR(K15/(L4/$B$19),0)</f>
        <v>7.0000000000000018</v>
      </c>
      <c r="L18" s="5">
        <f t="shared" ref="L18" si="11">IFERROR(L15/(M4/$B$19),0)</f>
        <v>7</v>
      </c>
      <c r="M18" s="5">
        <f t="shared" ref="M18" si="12">IFERROR(M15/(N4/$B$19),0)</f>
        <v>6.9999999999999991</v>
      </c>
      <c r="N18" s="5">
        <f t="shared" ref="N18" si="13">IFERROR(N15/(O4/$B$19),0)</f>
        <v>7</v>
      </c>
      <c r="O18" s="5">
        <f t="shared" ref="O18" si="14">IFERROR(O15/(P4/$B$19),0)</f>
        <v>7.0000000000000027</v>
      </c>
      <c r="P18" s="5">
        <f t="shared" ref="P18" si="15">IFERROR(P15/(Q4/$B$19),0)</f>
        <v>7.0000000000000044</v>
      </c>
      <c r="Q18" s="5">
        <f t="shared" ref="Q18" si="16">IFERROR(Q15/(R4/$B$19),0)</f>
        <v>6.9999999999999938</v>
      </c>
      <c r="R18" s="5">
        <f t="shared" ref="R18" si="17">IFERROR(R15/(S4/$B$19),0)</f>
        <v>7.0000000000000027</v>
      </c>
      <c r="S18" s="5">
        <f t="shared" ref="S18" si="18">IFERROR(S15/(T4/$B$19),0)</f>
        <v>7.0000000000000018</v>
      </c>
      <c r="T18" s="5">
        <f t="shared" ref="T18" si="19">IFERROR(T15/(U4/$B$19),0)</f>
        <v>7.0000000000000009</v>
      </c>
      <c r="U18" s="5">
        <f t="shared" ref="U18" si="20">IFERROR(U15/(V4/$B$19),0)</f>
        <v>7.0000000000000018</v>
      </c>
      <c r="V18" s="5">
        <f t="shared" ref="V18" si="21">IFERROR(V15/(W4/$B$19),0)</f>
        <v>7.0000000000000009</v>
      </c>
      <c r="W18" s="5">
        <f t="shared" ref="W18" si="22">IFERROR(W15/(X4/$B$19),0)</f>
        <v>7</v>
      </c>
      <c r="X18" s="5">
        <f t="shared" ref="X18" si="23">IFERROR(X15/(Y4/$B$19),0)</f>
        <v>7.0000000000000071</v>
      </c>
    </row>
    <row r="19" spans="1:24" x14ac:dyDescent="0.2">
      <c r="B19" s="26">
        <v>30</v>
      </c>
    </row>
    <row r="20" spans="1:24" ht="15" x14ac:dyDescent="0.25">
      <c r="C20" s="14"/>
    </row>
    <row r="21" spans="1:24" ht="15.75" hidden="1" thickBot="1" x14ac:dyDescent="0.3">
      <c r="A21" s="25" t="s">
        <v>9</v>
      </c>
      <c r="C21" s="15"/>
    </row>
    <row r="22" spans="1:24" ht="15.75" hidden="1" thickBot="1" x14ac:dyDescent="0.3">
      <c r="A22" s="12">
        <v>0.95</v>
      </c>
      <c r="C22" s="15"/>
    </row>
    <row r="23" spans="1:24" ht="15" thickBot="1" x14ac:dyDescent="0.25">
      <c r="C23" s="15"/>
    </row>
    <row r="24" spans="1:24" ht="15.75" thickBot="1" x14ac:dyDescent="0.3">
      <c r="A24" s="25" t="s">
        <v>8</v>
      </c>
    </row>
    <row r="25" spans="1:24" ht="15.75" thickBot="1" x14ac:dyDescent="0.25">
      <c r="A25" s="13">
        <v>7</v>
      </c>
      <c r="C25" s="15"/>
    </row>
  </sheetData>
  <mergeCells count="24">
    <mergeCell ref="M1:M2"/>
    <mergeCell ref="N1:N2"/>
    <mergeCell ref="O1:O2"/>
    <mergeCell ref="U1:U2"/>
    <mergeCell ref="V1:V2"/>
    <mergeCell ref="S1:S2"/>
    <mergeCell ref="T1:T2"/>
    <mergeCell ref="R1:R2"/>
    <mergeCell ref="X1:X2"/>
    <mergeCell ref="L1:L2"/>
    <mergeCell ref="W1:W2"/>
    <mergeCell ref="A1:A2"/>
    <mergeCell ref="B1:B2"/>
    <mergeCell ref="C1:C2"/>
    <mergeCell ref="D1:D2"/>
    <mergeCell ref="E1:E2"/>
    <mergeCell ref="F1:F2"/>
    <mergeCell ref="G1:G2"/>
    <mergeCell ref="H1:H2"/>
    <mergeCell ref="I1:I2"/>
    <mergeCell ref="J1:J2"/>
    <mergeCell ref="K1:K2"/>
    <mergeCell ref="P1:P2"/>
    <mergeCell ref="Q1:Q2"/>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8"/>
  <sheetViews>
    <sheetView topLeftCell="H1" workbookViewId="0">
      <selection activeCell="Q5" sqref="Q5"/>
    </sheetView>
  </sheetViews>
  <sheetFormatPr baseColWidth="10" defaultRowHeight="14.25" x14ac:dyDescent="0.2"/>
  <cols>
    <col min="1" max="1" width="29.375" bestFit="1" customWidth="1"/>
  </cols>
  <sheetData>
    <row r="1" spans="1:20" x14ac:dyDescent="0.2">
      <c r="A1" s="124"/>
      <c r="B1" s="130">
        <v>42552</v>
      </c>
      <c r="C1" s="130">
        <v>42583</v>
      </c>
      <c r="D1" s="130">
        <v>42614</v>
      </c>
      <c r="E1" s="132">
        <v>42644</v>
      </c>
      <c r="F1" s="130">
        <v>42675</v>
      </c>
      <c r="G1" s="130">
        <v>42705</v>
      </c>
      <c r="H1" s="130">
        <v>42736</v>
      </c>
      <c r="I1" s="130">
        <v>42767</v>
      </c>
      <c r="J1" s="130">
        <v>42795</v>
      </c>
      <c r="K1" s="130">
        <v>42826</v>
      </c>
      <c r="L1" s="130">
        <v>42856</v>
      </c>
      <c r="M1" s="130">
        <v>42887</v>
      </c>
      <c r="N1" s="130">
        <v>42917</v>
      </c>
      <c r="O1" s="130">
        <v>42948</v>
      </c>
      <c r="P1" s="130">
        <v>42979</v>
      </c>
      <c r="Q1" s="130">
        <v>43009</v>
      </c>
      <c r="R1" s="130">
        <v>43040</v>
      </c>
      <c r="S1" s="130">
        <v>43070</v>
      </c>
      <c r="T1" s="130">
        <v>43101</v>
      </c>
    </row>
    <row r="2" spans="1:20" x14ac:dyDescent="0.2">
      <c r="A2" s="125"/>
      <c r="B2" s="131"/>
      <c r="C2" s="131"/>
      <c r="D2" s="131"/>
      <c r="E2" s="133"/>
      <c r="F2" s="131"/>
      <c r="G2" s="131"/>
      <c r="H2" s="131"/>
      <c r="I2" s="131"/>
      <c r="J2" s="131"/>
      <c r="K2" s="131"/>
      <c r="L2" s="131"/>
      <c r="M2" s="131"/>
      <c r="N2" s="131"/>
      <c r="O2" s="131"/>
      <c r="P2" s="131"/>
      <c r="Q2" s="131"/>
      <c r="R2" s="131"/>
      <c r="S2" s="131"/>
      <c r="T2" s="131"/>
    </row>
    <row r="3" spans="1:20" ht="15" x14ac:dyDescent="0.2">
      <c r="A3" s="89" t="s">
        <v>214</v>
      </c>
      <c r="B3" s="90"/>
      <c r="C3" s="90"/>
      <c r="D3" s="90"/>
      <c r="E3" s="94">
        <f>+E5/E4</f>
        <v>1.1354951782125602</v>
      </c>
      <c r="F3" s="94">
        <f t="shared" ref="F3:G3" si="0">+F5/F4</f>
        <v>0.92462097683339861</v>
      </c>
      <c r="G3" s="94">
        <f t="shared" si="0"/>
        <v>1.2113296494767627</v>
      </c>
      <c r="H3" s="90"/>
      <c r="I3" s="90"/>
      <c r="J3" s="90"/>
      <c r="K3" s="90"/>
      <c r="L3" s="90"/>
      <c r="M3" s="90"/>
      <c r="N3" s="90"/>
      <c r="O3" s="90"/>
      <c r="P3" s="90"/>
      <c r="Q3" s="90"/>
      <c r="R3" s="90"/>
      <c r="S3" s="90"/>
      <c r="T3" s="90"/>
    </row>
    <row r="4" spans="1:20" ht="15" x14ac:dyDescent="0.25">
      <c r="A4" s="88" t="s">
        <v>0</v>
      </c>
      <c r="B4" s="87"/>
      <c r="C4" s="87">
        <f>+'9001'!C4+'9002'!C4+'9003'!C4</f>
        <v>919000</v>
      </c>
      <c r="D4" s="87">
        <f>+'9001'!D4+'9002'!D4+'9003'!D4</f>
        <v>1647188.1203985156</v>
      </c>
      <c r="E4" s="87">
        <f>+'9001'!E4+'9002'!E4+'9003'!E4</f>
        <v>1761346.0967296225</v>
      </c>
      <c r="F4" s="87">
        <f>+'9001'!F4+'9002'!F4+'9003'!F4</f>
        <v>2163048.4816054166</v>
      </c>
      <c r="G4" s="87">
        <f>+'9001'!G4+'9002'!G4+'9003'!G4</f>
        <v>1651078.2187688593</v>
      </c>
      <c r="H4" s="87">
        <f>+'9001'!H4+'9002'!H4+'9003'!H4</f>
        <v>1538743.9613865681</v>
      </c>
      <c r="I4" s="87">
        <f>+'9001'!I4+'9002'!I4+'9003'!I4</f>
        <v>1864541.7782130609</v>
      </c>
      <c r="J4" s="87">
        <f>+'9001'!J4+'9002'!J4+'9003'!J4</f>
        <v>1367101.3429682769</v>
      </c>
      <c r="K4" s="87">
        <f>+'9001'!K4+'9002'!K4+'9003'!K4</f>
        <v>1575779.5859241295</v>
      </c>
      <c r="L4" s="87">
        <f>+'9001'!L4+'9002'!L4+'9003'!L4</f>
        <v>1271679.5470778509</v>
      </c>
      <c r="M4" s="87">
        <f>+'9001'!M4+'9002'!M4+'9003'!M4</f>
        <v>1340022.6473059496</v>
      </c>
      <c r="N4" s="87">
        <f>+'9001'!N4+'9002'!N4+'9003'!N4</f>
        <v>1305360.2792042964</v>
      </c>
      <c r="O4" s="87">
        <f>+'9001'!O4+'9002'!O4+'9003'!O4</f>
        <v>1453573.0420593708</v>
      </c>
      <c r="P4" s="87">
        <f>+'9001'!P4+'9002'!P4+'9003'!P4</f>
        <v>1849058.0924582928</v>
      </c>
      <c r="Q4" s="87">
        <f>+'9001'!Q4+'9002'!Q4+'9003'!Q4</f>
        <v>1964446.8244679922</v>
      </c>
      <c r="R4" s="87">
        <f>+'9001'!R4+'9002'!R4+'9003'!R4</f>
        <v>2383485.0801338502</v>
      </c>
      <c r="S4" s="87">
        <f>+'9001'!S4+'9002'!S4+'9003'!S4</f>
        <v>2053916.4122703678</v>
      </c>
      <c r="T4" s="87">
        <f>+'9001'!T4+'9002'!T4+'9003'!T4</f>
        <v>2002073.9782974932</v>
      </c>
    </row>
    <row r="5" spans="1:20" x14ac:dyDescent="0.2">
      <c r="A5" s="91" t="s">
        <v>213</v>
      </c>
      <c r="B5" s="90"/>
      <c r="C5" s="93"/>
      <c r="D5" s="93"/>
      <c r="E5" s="93">
        <v>2000000</v>
      </c>
      <c r="F5" s="93">
        <v>2000000</v>
      </c>
      <c r="G5" s="93">
        <v>2000000</v>
      </c>
      <c r="H5" s="93"/>
      <c r="I5" s="93"/>
      <c r="J5" s="93"/>
      <c r="K5" s="93"/>
      <c r="L5" s="93"/>
      <c r="M5" s="93"/>
      <c r="N5" s="93"/>
      <c r="O5" s="93"/>
      <c r="P5" s="93"/>
      <c r="Q5" s="93"/>
      <c r="R5" s="93"/>
      <c r="S5" s="93"/>
      <c r="T5" s="93"/>
    </row>
    <row r="6" spans="1:20" ht="15" x14ac:dyDescent="0.25">
      <c r="A6" s="88" t="s">
        <v>1</v>
      </c>
      <c r="B6" s="87"/>
      <c r="C6" s="87"/>
      <c r="D6" s="87"/>
      <c r="E6" s="87"/>
      <c r="F6" s="87"/>
      <c r="G6" s="87"/>
      <c r="H6" s="87"/>
      <c r="I6" s="87"/>
      <c r="J6" s="87"/>
      <c r="K6" s="87"/>
      <c r="L6" s="87"/>
      <c r="M6" s="87"/>
      <c r="N6" s="87"/>
      <c r="O6" s="87"/>
      <c r="P6" s="87"/>
      <c r="Q6" s="87"/>
      <c r="R6" s="87"/>
      <c r="S6" s="87"/>
      <c r="T6" s="87"/>
    </row>
    <row r="7" spans="1:20" x14ac:dyDescent="0.2">
      <c r="A7" s="91" t="s">
        <v>2</v>
      </c>
      <c r="B7" s="90"/>
      <c r="C7" s="92"/>
      <c r="D7" s="92"/>
      <c r="E7" s="92"/>
      <c r="F7" s="90"/>
      <c r="G7" s="90"/>
      <c r="H7" s="90"/>
      <c r="I7" s="90"/>
      <c r="J7" s="90"/>
      <c r="K7" s="90"/>
      <c r="L7" s="90"/>
      <c r="M7" s="90"/>
      <c r="N7" s="90"/>
      <c r="O7" s="90"/>
      <c r="P7" s="90"/>
      <c r="Q7" s="90"/>
      <c r="R7" s="90"/>
      <c r="S7" s="90"/>
      <c r="T7" s="90"/>
    </row>
    <row r="8" spans="1:20" ht="15" x14ac:dyDescent="0.25">
      <c r="A8" s="88" t="s">
        <v>3</v>
      </c>
      <c r="B8" s="87"/>
      <c r="C8" s="87"/>
      <c r="D8" s="87"/>
      <c r="E8" s="87"/>
      <c r="F8" s="87"/>
      <c r="G8" s="87"/>
      <c r="H8" s="87"/>
      <c r="I8" s="87"/>
      <c r="J8" s="87"/>
      <c r="K8" s="87"/>
      <c r="L8" s="87"/>
      <c r="M8" s="87"/>
      <c r="N8" s="87"/>
      <c r="O8" s="87"/>
      <c r="P8" s="87"/>
      <c r="Q8" s="87"/>
      <c r="R8" s="87"/>
      <c r="S8" s="87"/>
      <c r="T8" s="87"/>
    </row>
    <row r="9" spans="1:20" x14ac:dyDescent="0.2">
      <c r="A9" s="6"/>
      <c r="B9" s="7"/>
      <c r="C9" s="7"/>
      <c r="D9" s="7"/>
      <c r="E9" s="7"/>
      <c r="F9" s="7"/>
      <c r="G9" s="7"/>
      <c r="H9" s="7"/>
      <c r="I9" s="7"/>
      <c r="J9" s="7"/>
      <c r="K9" s="7"/>
      <c r="L9" s="7"/>
      <c r="M9" s="7"/>
      <c r="N9" s="7"/>
      <c r="O9" s="7"/>
      <c r="P9" s="7"/>
      <c r="Q9" s="7"/>
      <c r="R9" s="7"/>
      <c r="S9" s="7"/>
      <c r="T9" s="7"/>
    </row>
    <row r="10" spans="1:20" ht="15" x14ac:dyDescent="0.25">
      <c r="A10" s="16" t="s">
        <v>4</v>
      </c>
      <c r="B10" s="3"/>
      <c r="C10" s="87">
        <v>888624.99999999988</v>
      </c>
      <c r="D10" s="87">
        <v>1361666.666666667</v>
      </c>
      <c r="E10" s="87">
        <v>1353281.1666666665</v>
      </c>
      <c r="F10" s="87">
        <v>1767133.333333333</v>
      </c>
      <c r="G10" s="87">
        <v>1350566.6666666674</v>
      </c>
      <c r="H10" s="87">
        <v>1132333.3333333333</v>
      </c>
      <c r="I10" s="87">
        <v>1309333.3333333333</v>
      </c>
      <c r="J10" s="87">
        <v>1133333.3333333333</v>
      </c>
      <c r="K10" s="87">
        <v>1142333.3333333335</v>
      </c>
      <c r="L10" s="87">
        <v>943333.33333333337</v>
      </c>
      <c r="M10" s="87">
        <v>996666.66666666674</v>
      </c>
      <c r="N10" s="87">
        <v>938666.66666666663</v>
      </c>
      <c r="O10" s="87">
        <v>1114333.333333333</v>
      </c>
      <c r="P10" s="87">
        <v>1501666.6666666667</v>
      </c>
      <c r="Q10" s="87">
        <v>1656666.6666666672</v>
      </c>
      <c r="R10" s="87">
        <v>1930333.3333333344</v>
      </c>
      <c r="S10" s="87">
        <v>1438084.5333333316</v>
      </c>
      <c r="T10" s="87">
        <v>-335544.32000000001</v>
      </c>
    </row>
    <row r="11" spans="1:20" x14ac:dyDescent="0.2">
      <c r="A11" s="4" t="s">
        <v>5</v>
      </c>
      <c r="B11" s="5">
        <v>1012279</v>
      </c>
      <c r="C11" s="5">
        <v>408205.2</v>
      </c>
      <c r="D11" s="5">
        <v>1486237.8</v>
      </c>
      <c r="E11" s="5">
        <v>358481</v>
      </c>
      <c r="F11" s="5"/>
      <c r="G11" s="5"/>
      <c r="H11" s="5"/>
      <c r="I11" s="5"/>
      <c r="J11" s="5"/>
      <c r="K11" s="5"/>
      <c r="L11" s="5"/>
      <c r="M11" s="5"/>
      <c r="N11" s="5"/>
      <c r="O11" s="5"/>
      <c r="P11" s="5"/>
      <c r="Q11" s="5"/>
      <c r="R11" s="5"/>
      <c r="S11" s="5"/>
      <c r="T11" s="5"/>
    </row>
    <row r="12" spans="1:20" x14ac:dyDescent="0.2">
      <c r="A12" s="2" t="s">
        <v>2</v>
      </c>
      <c r="B12" s="3"/>
      <c r="C12" s="3">
        <f>+C10-C11</f>
        <v>480419.79999999987</v>
      </c>
      <c r="D12" s="3">
        <f>+D10-D11</f>
        <v>-124571.13333333307</v>
      </c>
      <c r="E12" s="3">
        <f>+E10-E11</f>
        <v>994800.16666666651</v>
      </c>
      <c r="F12" s="3"/>
      <c r="G12" s="3"/>
      <c r="H12" s="3"/>
      <c r="I12" s="3"/>
      <c r="J12" s="3"/>
      <c r="K12" s="3"/>
      <c r="L12" s="3"/>
      <c r="M12" s="3"/>
      <c r="N12" s="3"/>
      <c r="O12" s="3"/>
      <c r="P12" s="3"/>
      <c r="Q12" s="3"/>
      <c r="R12" s="3"/>
      <c r="S12" s="3"/>
      <c r="T12" s="3"/>
    </row>
    <row r="13" spans="1:20" x14ac:dyDescent="0.2">
      <c r="A13" s="4" t="s">
        <v>3</v>
      </c>
      <c r="B13" s="5"/>
      <c r="C13" s="5"/>
      <c r="D13" s="5"/>
      <c r="E13" s="5"/>
      <c r="F13" s="5"/>
      <c r="G13" s="5"/>
      <c r="H13" s="5"/>
      <c r="I13" s="5"/>
      <c r="J13" s="5"/>
      <c r="K13" s="5"/>
      <c r="L13" s="5"/>
      <c r="M13" s="5"/>
      <c r="N13" s="5"/>
      <c r="O13" s="5"/>
      <c r="P13" s="5"/>
      <c r="Q13" s="5"/>
      <c r="R13" s="5"/>
      <c r="S13" s="5"/>
      <c r="T13" s="5"/>
    </row>
    <row r="14" spans="1:20" x14ac:dyDescent="0.2">
      <c r="A14" s="6"/>
      <c r="B14" s="7"/>
      <c r="C14" s="7"/>
      <c r="D14" s="7"/>
      <c r="E14" s="7"/>
      <c r="F14" s="7"/>
      <c r="G14" s="7"/>
      <c r="H14" s="7"/>
      <c r="I14" s="7"/>
      <c r="J14" s="7"/>
      <c r="K14" s="7"/>
      <c r="L14" s="7"/>
      <c r="M14" s="7"/>
      <c r="N14" s="7"/>
      <c r="O14" s="7"/>
      <c r="P14" s="7"/>
      <c r="Q14" s="7"/>
      <c r="R14" s="7"/>
      <c r="S14" s="7"/>
      <c r="T14" s="7"/>
    </row>
    <row r="15" spans="1:20" ht="15" x14ac:dyDescent="0.25">
      <c r="A15" s="16" t="s">
        <v>6</v>
      </c>
      <c r="B15" s="87"/>
      <c r="C15" s="87">
        <f>C10-C4+B16</f>
        <v>473805.49999999988</v>
      </c>
      <c r="D15" s="87">
        <f>C15+D10-D4</f>
        <v>188284.04626815137</v>
      </c>
      <c r="E15" s="87">
        <f t="shared" ref="E15:T15" si="1">D15+E10-E4</f>
        <v>-219780.88379480457</v>
      </c>
      <c r="F15" s="87">
        <f t="shared" si="1"/>
        <v>-615696.03206688818</v>
      </c>
      <c r="G15" s="87">
        <f t="shared" si="1"/>
        <v>-916207.58416908002</v>
      </c>
      <c r="H15" s="87">
        <f t="shared" si="1"/>
        <v>-1322618.2122223149</v>
      </c>
      <c r="I15" s="87">
        <f t="shared" si="1"/>
        <v>-1877826.6571020426</v>
      </c>
      <c r="J15" s="87">
        <f t="shared" si="1"/>
        <v>-2111594.6667369865</v>
      </c>
      <c r="K15" s="87">
        <f t="shared" si="1"/>
        <v>-2545040.9193277825</v>
      </c>
      <c r="L15" s="87">
        <f t="shared" si="1"/>
        <v>-2873387.1330722999</v>
      </c>
      <c r="M15" s="87">
        <f t="shared" si="1"/>
        <v>-3216743.1137115825</v>
      </c>
      <c r="N15" s="87">
        <f t="shared" si="1"/>
        <v>-3583436.7262492124</v>
      </c>
      <c r="O15" s="87">
        <f t="shared" si="1"/>
        <v>-3922676.4349752502</v>
      </c>
      <c r="P15" s="87">
        <f t="shared" si="1"/>
        <v>-4270067.8607668765</v>
      </c>
      <c r="Q15" s="87">
        <f t="shared" si="1"/>
        <v>-4577848.0185682019</v>
      </c>
      <c r="R15" s="87">
        <f t="shared" si="1"/>
        <v>-5030999.7653687177</v>
      </c>
      <c r="S15" s="87">
        <f t="shared" si="1"/>
        <v>-5646831.6443057545</v>
      </c>
      <c r="T15" s="87">
        <f t="shared" si="1"/>
        <v>-7984449.9426032482</v>
      </c>
    </row>
    <row r="16" spans="1:20" x14ac:dyDescent="0.2">
      <c r="A16" s="4" t="s">
        <v>7</v>
      </c>
      <c r="B16" s="5">
        <v>504180.5</v>
      </c>
      <c r="C16" s="5">
        <v>101611.5</v>
      </c>
      <c r="D16" s="5">
        <v>138739.5</v>
      </c>
      <c r="E16" s="5"/>
      <c r="F16" s="5"/>
      <c r="G16" s="5"/>
      <c r="H16" s="5"/>
      <c r="I16" s="5"/>
      <c r="J16" s="5"/>
      <c r="K16" s="5"/>
      <c r="L16" s="5"/>
      <c r="M16" s="5"/>
      <c r="N16" s="5"/>
      <c r="O16" s="5"/>
      <c r="P16" s="5"/>
      <c r="Q16" s="5"/>
      <c r="R16" s="5"/>
      <c r="S16" s="5"/>
      <c r="T16" s="5"/>
    </row>
    <row r="17" spans="1:20" x14ac:dyDescent="0.2">
      <c r="A17" s="2" t="s">
        <v>2</v>
      </c>
      <c r="B17" s="3"/>
      <c r="C17" s="3">
        <f>+C15-C16</f>
        <v>372193.99999999988</v>
      </c>
      <c r="D17" s="3">
        <f>+D15-D16</f>
        <v>49544.546268151375</v>
      </c>
      <c r="E17" s="3"/>
      <c r="F17" s="3"/>
      <c r="G17" s="3"/>
      <c r="H17" s="3"/>
      <c r="I17" s="3"/>
      <c r="J17" s="3"/>
      <c r="K17" s="3"/>
      <c r="L17" s="3"/>
      <c r="M17" s="3"/>
      <c r="N17" s="3"/>
      <c r="O17" s="3"/>
      <c r="P17" s="3"/>
      <c r="Q17" s="3"/>
      <c r="R17" s="3"/>
      <c r="S17" s="3"/>
      <c r="T17" s="3"/>
    </row>
    <row r="18" spans="1:20" x14ac:dyDescent="0.2">
      <c r="A18" s="21" t="s">
        <v>8</v>
      </c>
      <c r="B18" s="22">
        <f>IFERROR(B16/(C4/$B$19),0)</f>
        <v>0</v>
      </c>
      <c r="C18" s="22">
        <f>IFERROR(C16/(D4/$B$19),0)</f>
        <v>0</v>
      </c>
      <c r="D18" s="22">
        <f>IFERROR(D16/(E4/$B$19),0)</f>
        <v>0</v>
      </c>
      <c r="E18" s="22">
        <f t="shared" ref="E18:T18" si="2">IFERROR(E15/(F4/$B$19),0)</f>
        <v>0</v>
      </c>
      <c r="F18" s="22">
        <f t="shared" si="2"/>
        <v>0</v>
      </c>
      <c r="G18" s="22">
        <f t="shared" si="2"/>
        <v>0</v>
      </c>
      <c r="H18" s="22">
        <f t="shared" si="2"/>
        <v>0</v>
      </c>
      <c r="I18" s="22">
        <f t="shared" si="2"/>
        <v>0</v>
      </c>
      <c r="J18" s="22">
        <f t="shared" si="2"/>
        <v>0</v>
      </c>
      <c r="K18" s="22">
        <f t="shared" si="2"/>
        <v>0</v>
      </c>
      <c r="L18" s="22">
        <f t="shared" si="2"/>
        <v>0</v>
      </c>
      <c r="M18" s="22">
        <f t="shared" si="2"/>
        <v>0</v>
      </c>
      <c r="N18" s="22">
        <f t="shared" si="2"/>
        <v>0</v>
      </c>
      <c r="O18" s="22">
        <f t="shared" si="2"/>
        <v>0</v>
      </c>
      <c r="P18" s="22">
        <f t="shared" si="2"/>
        <v>0</v>
      </c>
      <c r="Q18" s="22">
        <f t="shared" si="2"/>
        <v>0</v>
      </c>
      <c r="R18" s="22">
        <f t="shared" si="2"/>
        <v>0</v>
      </c>
      <c r="S18" s="22">
        <f t="shared" si="2"/>
        <v>0</v>
      </c>
      <c r="T18" s="22">
        <f t="shared" si="2"/>
        <v>0</v>
      </c>
    </row>
  </sheetData>
  <mergeCells count="20">
    <mergeCell ref="S1:S2"/>
    <mergeCell ref="T1:T2"/>
    <mergeCell ref="M1:M2"/>
    <mergeCell ref="N1:N2"/>
    <mergeCell ref="O1:O2"/>
    <mergeCell ref="P1:P2"/>
    <mergeCell ref="Q1:Q2"/>
    <mergeCell ref="R1:R2"/>
    <mergeCell ref="L1:L2"/>
    <mergeCell ref="A1:A2"/>
    <mergeCell ref="B1:B2"/>
    <mergeCell ref="C1:C2"/>
    <mergeCell ref="D1:D2"/>
    <mergeCell ref="E1:E2"/>
    <mergeCell ref="F1:F2"/>
    <mergeCell ref="G1:G2"/>
    <mergeCell ref="H1:H2"/>
    <mergeCell ref="I1:I2"/>
    <mergeCell ref="J1:J2"/>
    <mergeCell ref="K1:K2"/>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4">
    <tabColor rgb="FF00FF00"/>
  </sheetPr>
  <dimension ref="A1:Y25"/>
  <sheetViews>
    <sheetView showGridLines="0" zoomScale="110" zoomScaleNormal="110" workbookViewId="0">
      <pane xSplit="1" ySplit="2" topLeftCell="C3" activePane="bottomRight" state="frozen"/>
      <selection pane="topRight" activeCell="B1" sqref="B1"/>
      <selection pane="bottomLeft" activeCell="A3" sqref="A3"/>
      <selection pane="bottomRight" activeCell="P13" sqref="P13"/>
    </sheetView>
  </sheetViews>
  <sheetFormatPr baseColWidth="10" defaultRowHeight="14.25" x14ac:dyDescent="0.2"/>
  <cols>
    <col min="1" max="1" width="29.375" bestFit="1" customWidth="1"/>
    <col min="2" max="2" width="11.125" hidden="1" customWidth="1"/>
    <col min="3" max="3" width="10.125" style="20" bestFit="1" customWidth="1"/>
    <col min="4" max="5" width="11.25" bestFit="1" customWidth="1"/>
    <col min="6" max="24" width="10.125" bestFit="1" customWidth="1"/>
    <col min="25" max="25" width="12.75" bestFit="1" customWidth="1"/>
  </cols>
  <sheetData>
    <row r="1" spans="1:25" s="14" customFormat="1" ht="15" x14ac:dyDescent="0.25">
      <c r="A1" s="124" t="s">
        <v>10</v>
      </c>
      <c r="B1" s="122">
        <v>42552</v>
      </c>
      <c r="C1" s="122">
        <v>42583</v>
      </c>
      <c r="D1" s="122">
        <v>42614</v>
      </c>
      <c r="E1" s="122">
        <v>42644</v>
      </c>
      <c r="F1" s="122">
        <v>42675</v>
      </c>
      <c r="G1" s="122">
        <v>42705</v>
      </c>
      <c r="H1" s="122">
        <v>42736</v>
      </c>
      <c r="I1" s="122">
        <v>42767</v>
      </c>
      <c r="J1" s="122">
        <v>42795</v>
      </c>
      <c r="K1" s="122">
        <v>42826</v>
      </c>
      <c r="L1" s="122">
        <v>42856</v>
      </c>
      <c r="M1" s="122">
        <v>42887</v>
      </c>
      <c r="N1" s="122">
        <v>42917</v>
      </c>
      <c r="O1" s="122">
        <v>42948</v>
      </c>
      <c r="P1" s="122">
        <v>42979</v>
      </c>
      <c r="Q1" s="122">
        <v>43009</v>
      </c>
      <c r="R1" s="122">
        <v>43040</v>
      </c>
      <c r="S1" s="126">
        <v>43070</v>
      </c>
      <c r="T1" s="122">
        <v>43101</v>
      </c>
      <c r="U1" s="122">
        <v>43132</v>
      </c>
      <c r="V1" s="122">
        <v>43160</v>
      </c>
      <c r="W1" s="122">
        <v>43191</v>
      </c>
      <c r="X1" s="122">
        <v>43221</v>
      </c>
    </row>
    <row r="2" spans="1:25" s="117" customFormat="1" ht="25.5" customHeight="1" x14ac:dyDescent="0.25">
      <c r="A2" s="125"/>
      <c r="B2" s="123"/>
      <c r="C2" s="123"/>
      <c r="D2" s="123"/>
      <c r="E2" s="123"/>
      <c r="F2" s="123"/>
      <c r="G2" s="123"/>
      <c r="H2" s="123"/>
      <c r="I2" s="123"/>
      <c r="J2" s="123"/>
      <c r="K2" s="123"/>
      <c r="L2" s="123"/>
      <c r="M2" s="123"/>
      <c r="N2" s="123"/>
      <c r="O2" s="123"/>
      <c r="P2" s="123"/>
      <c r="Q2" s="123"/>
      <c r="R2" s="123"/>
      <c r="S2" s="127"/>
      <c r="T2" s="123"/>
      <c r="U2" s="123"/>
      <c r="V2" s="123"/>
      <c r="W2" s="123"/>
      <c r="X2" s="123"/>
    </row>
    <row r="3" spans="1:25" s="1" customFormat="1" ht="15" x14ac:dyDescent="0.2">
      <c r="A3" s="89" t="s">
        <v>214</v>
      </c>
      <c r="B3" s="90"/>
      <c r="C3" s="90"/>
      <c r="D3" s="90"/>
      <c r="E3" s="90"/>
      <c r="F3" s="90"/>
      <c r="G3" s="90"/>
      <c r="H3" s="90"/>
      <c r="I3" s="90"/>
      <c r="J3" s="90"/>
      <c r="K3" s="90"/>
      <c r="L3" s="90"/>
      <c r="M3" s="90"/>
      <c r="N3" s="90"/>
      <c r="O3" s="90"/>
      <c r="P3" s="90"/>
      <c r="Q3" s="90"/>
      <c r="R3" s="90"/>
      <c r="S3" s="90"/>
      <c r="T3" s="90"/>
      <c r="U3" s="90"/>
      <c r="V3" s="90"/>
      <c r="W3" s="90"/>
      <c r="X3" s="90"/>
    </row>
    <row r="4" spans="1:25" s="14" customFormat="1" ht="15" x14ac:dyDescent="0.25">
      <c r="A4" s="16" t="s">
        <v>0</v>
      </c>
      <c r="B4" s="87"/>
      <c r="C4" s="96"/>
      <c r="D4" s="87">
        <v>1147576.5365159553</v>
      </c>
      <c r="E4" s="87">
        <v>1577772.9368001844</v>
      </c>
      <c r="F4" s="87">
        <v>2106017.0275568361</v>
      </c>
      <c r="G4" s="87">
        <v>1648367.1348704637</v>
      </c>
      <c r="H4" s="87">
        <v>1437612.5979261023</v>
      </c>
      <c r="I4" s="87">
        <v>2191943.3118139994</v>
      </c>
      <c r="J4" s="87">
        <v>1618650.4786355784</v>
      </c>
      <c r="K4" s="87">
        <v>1409813.0998560076</v>
      </c>
      <c r="L4" s="87">
        <v>1751052.1062446912</v>
      </c>
      <c r="M4" s="87">
        <v>1814706.4119107644</v>
      </c>
      <c r="N4" s="87">
        <v>2279472.0575058479</v>
      </c>
      <c r="O4" s="87">
        <v>1413673.1220857077</v>
      </c>
      <c r="P4" s="87">
        <v>1377085.4068995067</v>
      </c>
      <c r="Q4" s="87">
        <v>1789739.2704296405</v>
      </c>
      <c r="R4" s="87">
        <v>2737809.3384631616</v>
      </c>
      <c r="S4" s="87">
        <v>2534185.1138420859</v>
      </c>
      <c r="T4" s="87">
        <v>1636254.3733097299</v>
      </c>
      <c r="U4" s="87">
        <v>2411137.6429953999</v>
      </c>
      <c r="V4" s="87">
        <v>1780515.5264991366</v>
      </c>
      <c r="W4" s="87">
        <v>2534185.1138420859</v>
      </c>
      <c r="X4" s="87">
        <v>1926157.3168691604</v>
      </c>
      <c r="Y4" s="97">
        <v>2000000</v>
      </c>
    </row>
    <row r="5" spans="1:25" s="1" customFormat="1" x14ac:dyDescent="0.2">
      <c r="A5" s="91" t="s">
        <v>213</v>
      </c>
      <c r="B5" s="90"/>
      <c r="C5" s="90"/>
      <c r="D5" s="90"/>
      <c r="E5" s="90"/>
      <c r="F5" s="90"/>
      <c r="G5" s="90"/>
      <c r="H5" s="90"/>
      <c r="I5" s="90"/>
      <c r="J5" s="90"/>
      <c r="K5" s="90"/>
      <c r="L5" s="90"/>
      <c r="M5" s="90"/>
      <c r="N5" s="90"/>
      <c r="O5" s="90"/>
      <c r="P5" s="90"/>
      <c r="Q5" s="90"/>
      <c r="R5" s="90"/>
      <c r="S5" s="90"/>
      <c r="T5" s="90"/>
      <c r="U5" s="90"/>
      <c r="V5" s="90"/>
      <c r="W5" s="90"/>
      <c r="X5" s="90"/>
    </row>
    <row r="6" spans="1:25" x14ac:dyDescent="0.2">
      <c r="A6" s="4" t="s">
        <v>1</v>
      </c>
      <c r="B6" s="5"/>
      <c r="C6" s="5">
        <v>613010</v>
      </c>
      <c r="D6" s="5">
        <v>1269480</v>
      </c>
      <c r="E6" s="5">
        <v>2110502.7999999998</v>
      </c>
      <c r="F6" s="5">
        <v>850910</v>
      </c>
      <c r="G6" s="5"/>
      <c r="H6" s="5"/>
      <c r="I6" s="5"/>
      <c r="J6" s="5"/>
      <c r="K6" s="5"/>
      <c r="L6" s="5"/>
      <c r="M6" s="5"/>
      <c r="N6" s="5"/>
      <c r="O6" s="5"/>
      <c r="P6" s="5"/>
      <c r="Q6" s="5"/>
      <c r="R6" s="5"/>
      <c r="S6" s="5"/>
      <c r="T6" s="5"/>
      <c r="U6" s="5"/>
      <c r="V6" s="5"/>
      <c r="W6" s="5"/>
      <c r="X6" s="5"/>
    </row>
    <row r="7" spans="1:25" x14ac:dyDescent="0.2">
      <c r="A7" s="2" t="s">
        <v>2</v>
      </c>
      <c r="B7" s="3"/>
      <c r="C7" s="8"/>
      <c r="D7" s="3">
        <f>+D4-D6</f>
        <v>-121903.46348404465</v>
      </c>
      <c r="E7" s="3">
        <f t="shared" ref="E7:X7" si="0">+E4-E6</f>
        <v>-532729.86319981539</v>
      </c>
      <c r="F7" s="3">
        <f t="shared" si="0"/>
        <v>1255107.0275568361</v>
      </c>
      <c r="G7" s="3">
        <f t="shared" si="0"/>
        <v>1648367.1348704637</v>
      </c>
      <c r="H7" s="3">
        <f t="shared" si="0"/>
        <v>1437612.5979261023</v>
      </c>
      <c r="I7" s="3">
        <f t="shared" si="0"/>
        <v>2191943.3118139994</v>
      </c>
      <c r="J7" s="3">
        <f t="shared" si="0"/>
        <v>1618650.4786355784</v>
      </c>
      <c r="K7" s="3">
        <f t="shared" si="0"/>
        <v>1409813.0998560076</v>
      </c>
      <c r="L7" s="3">
        <f t="shared" si="0"/>
        <v>1751052.1062446912</v>
      </c>
      <c r="M7" s="3">
        <f t="shared" si="0"/>
        <v>1814706.4119107644</v>
      </c>
      <c r="N7" s="3">
        <f t="shared" si="0"/>
        <v>2279472.0575058479</v>
      </c>
      <c r="O7" s="3">
        <f t="shared" si="0"/>
        <v>1413673.1220857077</v>
      </c>
      <c r="P7" s="3">
        <f t="shared" si="0"/>
        <v>1377085.4068995067</v>
      </c>
      <c r="Q7" s="3">
        <f t="shared" si="0"/>
        <v>1789739.2704296405</v>
      </c>
      <c r="R7" s="3">
        <f t="shared" si="0"/>
        <v>2737809.3384631616</v>
      </c>
      <c r="S7" s="3">
        <f t="shared" si="0"/>
        <v>2534185.1138420859</v>
      </c>
      <c r="T7" s="3">
        <f t="shared" si="0"/>
        <v>1636254.3733097299</v>
      </c>
      <c r="U7" s="3">
        <f t="shared" si="0"/>
        <v>2411137.6429953999</v>
      </c>
      <c r="V7" s="3">
        <f t="shared" si="0"/>
        <v>1780515.5264991366</v>
      </c>
      <c r="W7" s="3">
        <f t="shared" si="0"/>
        <v>2534185.1138420859</v>
      </c>
      <c r="X7" s="3">
        <f t="shared" si="0"/>
        <v>1926157.3168691604</v>
      </c>
    </row>
    <row r="8" spans="1:25" x14ac:dyDescent="0.2">
      <c r="A8" s="4" t="s">
        <v>3</v>
      </c>
      <c r="B8" s="5"/>
      <c r="C8" s="18"/>
      <c r="D8" s="5">
        <f>C7+D7</f>
        <v>-121903.46348404465</v>
      </c>
      <c r="E8" s="5">
        <f>D7+E7</f>
        <v>-654633.32668386004</v>
      </c>
      <c r="F8" s="5">
        <f>E7+F7</f>
        <v>722377.16435702075</v>
      </c>
      <c r="G8" s="5"/>
      <c r="H8" s="5"/>
      <c r="I8" s="5"/>
      <c r="J8" s="5"/>
      <c r="K8" s="5"/>
      <c r="L8" s="5"/>
      <c r="M8" s="5"/>
      <c r="N8" s="5"/>
      <c r="O8" s="5"/>
      <c r="P8" s="5"/>
      <c r="Q8" s="5"/>
      <c r="R8" s="5"/>
      <c r="S8" s="5"/>
      <c r="T8" s="5"/>
      <c r="U8" s="5"/>
      <c r="V8" s="5"/>
      <c r="W8" s="5"/>
      <c r="X8" s="5"/>
    </row>
    <row r="9" spans="1:25" ht="6" customHeight="1" x14ac:dyDescent="0.2">
      <c r="A9" s="6"/>
      <c r="B9" s="7"/>
      <c r="C9" s="19"/>
      <c r="D9" s="7"/>
      <c r="E9" s="7"/>
      <c r="F9" s="7"/>
      <c r="G9" s="7"/>
      <c r="H9" s="7"/>
      <c r="I9" s="7"/>
      <c r="J9" s="7"/>
      <c r="K9" s="7"/>
      <c r="L9" s="7"/>
      <c r="M9" s="7"/>
      <c r="N9" s="7"/>
      <c r="O9" s="7"/>
      <c r="P9" s="7"/>
      <c r="Q9" s="7"/>
      <c r="R9" s="7"/>
      <c r="S9" s="7"/>
      <c r="T9" s="7"/>
      <c r="U9" s="7"/>
      <c r="V9" s="7"/>
      <c r="W9" s="7"/>
      <c r="X9" s="7"/>
    </row>
    <row r="10" spans="1:25" s="14" customFormat="1" ht="15" x14ac:dyDescent="0.25">
      <c r="A10" s="16" t="s">
        <v>4</v>
      </c>
      <c r="B10" s="87"/>
      <c r="C10" s="96"/>
      <c r="D10" s="87">
        <v>1147576.5365159553</v>
      </c>
      <c r="E10" s="87">
        <v>1577772.9368001844</v>
      </c>
      <c r="F10" s="87">
        <v>2106017.0275568361</v>
      </c>
      <c r="G10" s="87">
        <v>1648367.1348704637</v>
      </c>
      <c r="H10" s="87">
        <v>1437612.5979261023</v>
      </c>
      <c r="I10" s="87">
        <v>2191943.3118139994</v>
      </c>
      <c r="J10" s="87">
        <v>1618650.4786355784</v>
      </c>
      <c r="K10" s="87">
        <v>1409813.0998560076</v>
      </c>
      <c r="L10" s="87">
        <v>1751052.1062446912</v>
      </c>
      <c r="M10" s="87">
        <v>1814706.4119107644</v>
      </c>
      <c r="N10" s="87">
        <v>2279472.0575058479</v>
      </c>
      <c r="O10" s="87">
        <v>1413673.1220857077</v>
      </c>
      <c r="P10" s="87">
        <v>1377085.4068995067</v>
      </c>
      <c r="Q10" s="87">
        <v>1789739.2704296405</v>
      </c>
      <c r="R10" s="87">
        <v>2737809.3384631616</v>
      </c>
      <c r="S10" s="87">
        <v>2534185.1138420859</v>
      </c>
      <c r="T10" s="87">
        <v>1636254.3733097299</v>
      </c>
      <c r="U10" s="87">
        <v>2411137.6429953999</v>
      </c>
      <c r="V10" s="87">
        <v>1780515.5264991366</v>
      </c>
      <c r="W10" s="87">
        <v>2534185.1138420859</v>
      </c>
      <c r="X10" s="87">
        <v>1926157.3168691604</v>
      </c>
    </row>
    <row r="11" spans="1:25" x14ac:dyDescent="0.2">
      <c r="A11" s="4" t="s">
        <v>5</v>
      </c>
      <c r="B11" s="5">
        <v>1062999</v>
      </c>
      <c r="C11" s="5">
        <v>576490</v>
      </c>
      <c r="D11" s="5">
        <v>1116030</v>
      </c>
      <c r="E11" s="5">
        <v>2262930.7999999998</v>
      </c>
      <c r="F11" s="5">
        <v>910300</v>
      </c>
      <c r="G11" s="5"/>
      <c r="H11" s="5"/>
      <c r="I11" s="5"/>
      <c r="J11" s="5"/>
      <c r="K11" s="5"/>
      <c r="L11" s="5"/>
      <c r="M11" s="5"/>
      <c r="N11" s="5"/>
      <c r="O11" s="5"/>
      <c r="P11" s="5"/>
      <c r="Q11" s="5"/>
      <c r="R11" s="5"/>
      <c r="S11" s="5"/>
      <c r="T11" s="5"/>
      <c r="U11" s="5"/>
      <c r="V11" s="5"/>
      <c r="W11" s="5"/>
      <c r="X11" s="5"/>
    </row>
    <row r="12" spans="1:25" x14ac:dyDescent="0.2">
      <c r="A12" s="2" t="s">
        <v>2</v>
      </c>
      <c r="B12" s="3"/>
      <c r="C12" s="8"/>
      <c r="D12" s="3">
        <f>+D10-D11</f>
        <v>31546.536515955348</v>
      </c>
      <c r="E12" s="3">
        <f>+E10-E11</f>
        <v>-685157.86319981539</v>
      </c>
      <c r="F12" s="3">
        <f t="shared" ref="F12:X12" si="1">+F10-F11</f>
        <v>1195717.0275568361</v>
      </c>
      <c r="G12" s="3">
        <f t="shared" si="1"/>
        <v>1648367.1348704637</v>
      </c>
      <c r="H12" s="3">
        <f t="shared" si="1"/>
        <v>1437612.5979261023</v>
      </c>
      <c r="I12" s="3">
        <f t="shared" si="1"/>
        <v>2191943.3118139994</v>
      </c>
      <c r="J12" s="3">
        <f t="shared" si="1"/>
        <v>1618650.4786355784</v>
      </c>
      <c r="K12" s="3">
        <f t="shared" si="1"/>
        <v>1409813.0998560076</v>
      </c>
      <c r="L12" s="3">
        <f t="shared" si="1"/>
        <v>1751052.1062446912</v>
      </c>
      <c r="M12" s="3">
        <f t="shared" si="1"/>
        <v>1814706.4119107644</v>
      </c>
      <c r="N12" s="3">
        <f t="shared" si="1"/>
        <v>2279472.0575058479</v>
      </c>
      <c r="O12" s="3">
        <f t="shared" si="1"/>
        <v>1413673.1220857077</v>
      </c>
      <c r="P12" s="3">
        <f t="shared" si="1"/>
        <v>1377085.4068995067</v>
      </c>
      <c r="Q12" s="3">
        <f t="shared" si="1"/>
        <v>1789739.2704296405</v>
      </c>
      <c r="R12" s="3">
        <f t="shared" si="1"/>
        <v>2737809.3384631616</v>
      </c>
      <c r="S12" s="3">
        <f t="shared" si="1"/>
        <v>2534185.1138420859</v>
      </c>
      <c r="T12" s="3">
        <f t="shared" si="1"/>
        <v>1636254.3733097299</v>
      </c>
      <c r="U12" s="3">
        <f t="shared" si="1"/>
        <v>2411137.6429953999</v>
      </c>
      <c r="V12" s="3">
        <f t="shared" si="1"/>
        <v>1780515.5264991366</v>
      </c>
      <c r="W12" s="3">
        <f t="shared" si="1"/>
        <v>2534185.1138420859</v>
      </c>
      <c r="X12" s="3">
        <f t="shared" si="1"/>
        <v>1926157.3168691604</v>
      </c>
    </row>
    <row r="13" spans="1:25" x14ac:dyDescent="0.2">
      <c r="A13" s="4" t="s">
        <v>3</v>
      </c>
      <c r="B13" s="5"/>
      <c r="C13" s="18"/>
      <c r="D13" s="5">
        <f>C12+D12</f>
        <v>31546.536515955348</v>
      </c>
      <c r="E13" s="5">
        <f t="shared" ref="E13:F13" si="2">D12+E12</f>
        <v>-653611.32668386004</v>
      </c>
      <c r="F13" s="5">
        <f t="shared" si="2"/>
        <v>510559.16435702075</v>
      </c>
      <c r="G13" s="5"/>
      <c r="H13" s="5"/>
      <c r="I13" s="5"/>
      <c r="J13" s="5"/>
      <c r="K13" s="5"/>
      <c r="L13" s="5"/>
      <c r="M13" s="5"/>
      <c r="N13" s="5"/>
      <c r="O13" s="5"/>
      <c r="P13" s="5"/>
      <c r="Q13" s="5"/>
      <c r="R13" s="5"/>
      <c r="S13" s="5"/>
      <c r="T13" s="5"/>
      <c r="U13" s="5"/>
      <c r="V13" s="5"/>
      <c r="W13" s="5"/>
      <c r="X13" s="5"/>
    </row>
    <row r="14" spans="1:25" ht="6" customHeight="1" x14ac:dyDescent="0.2">
      <c r="A14" s="6"/>
      <c r="B14" s="7"/>
      <c r="C14" s="19"/>
      <c r="D14" s="7"/>
      <c r="E14" s="7"/>
      <c r="F14" s="7"/>
      <c r="G14" s="7"/>
      <c r="H14" s="7"/>
      <c r="I14" s="7"/>
      <c r="J14" s="7"/>
      <c r="K14" s="7"/>
      <c r="L14" s="7"/>
      <c r="M14" s="7"/>
      <c r="N14" s="7"/>
      <c r="O14" s="7"/>
      <c r="P14" s="7"/>
      <c r="Q14" s="7"/>
      <c r="R14" s="7"/>
      <c r="S14" s="7"/>
      <c r="T14" s="7"/>
      <c r="U14" s="7"/>
      <c r="V14" s="7"/>
      <c r="W14" s="7"/>
      <c r="X14" s="7"/>
    </row>
    <row r="15" spans="1:25" s="14" customFormat="1" ht="15" x14ac:dyDescent="0.25">
      <c r="A15" s="16" t="s">
        <v>6</v>
      </c>
      <c r="B15" s="87"/>
      <c r="C15" s="96"/>
      <c r="D15" s="87">
        <f>C15+D10-D4</f>
        <v>0</v>
      </c>
      <c r="E15" s="87">
        <f t="shared" ref="E15" si="3">D15+E10-E4</f>
        <v>0</v>
      </c>
      <c r="F15" s="87">
        <v>0</v>
      </c>
      <c r="G15" s="87">
        <v>0</v>
      </c>
      <c r="H15" s="87">
        <v>0</v>
      </c>
      <c r="I15" s="87">
        <v>0</v>
      </c>
      <c r="J15" s="87">
        <v>0</v>
      </c>
      <c r="K15" s="87">
        <v>0</v>
      </c>
      <c r="L15" s="87">
        <v>0</v>
      </c>
      <c r="M15" s="87">
        <v>0</v>
      </c>
      <c r="N15" s="87">
        <v>0</v>
      </c>
      <c r="O15" s="87">
        <v>0</v>
      </c>
      <c r="P15" s="87">
        <v>0</v>
      </c>
      <c r="Q15" s="87">
        <v>0</v>
      </c>
      <c r="R15" s="87">
        <v>0</v>
      </c>
      <c r="S15" s="87">
        <v>0</v>
      </c>
      <c r="T15" s="87">
        <v>0</v>
      </c>
      <c r="U15" s="87">
        <v>0</v>
      </c>
      <c r="V15" s="87">
        <v>0</v>
      </c>
      <c r="W15" s="87">
        <v>0</v>
      </c>
      <c r="X15" s="87">
        <v>0</v>
      </c>
    </row>
    <row r="16" spans="1:25" x14ac:dyDescent="0.2">
      <c r="A16" s="4" t="s">
        <v>7</v>
      </c>
      <c r="B16" s="5">
        <v>345375</v>
      </c>
      <c r="C16" s="5">
        <v>264785</v>
      </c>
      <c r="D16" s="5">
        <v>11984</v>
      </c>
      <c r="E16" s="5">
        <v>43469</v>
      </c>
      <c r="F16" s="5">
        <v>179950</v>
      </c>
      <c r="G16" s="5"/>
      <c r="H16" s="5"/>
      <c r="I16" s="5"/>
      <c r="J16" s="5"/>
      <c r="K16" s="5"/>
      <c r="L16" s="5"/>
      <c r="M16" s="5"/>
      <c r="N16" s="5"/>
      <c r="O16" s="5"/>
      <c r="P16" s="5"/>
      <c r="Q16" s="5"/>
      <c r="R16" s="5"/>
      <c r="S16" s="5"/>
      <c r="T16" s="5"/>
      <c r="U16" s="5"/>
      <c r="V16" s="5"/>
      <c r="W16" s="5"/>
      <c r="X16" s="5"/>
    </row>
    <row r="17" spans="1:24" x14ac:dyDescent="0.2">
      <c r="A17" s="2" t="s">
        <v>2</v>
      </c>
      <c r="B17" s="3"/>
      <c r="C17" s="8"/>
      <c r="D17" s="3">
        <f>+D15-D16</f>
        <v>-11984</v>
      </c>
      <c r="E17" s="3">
        <f>+E15-E16</f>
        <v>-43469</v>
      </c>
      <c r="F17" s="3">
        <f t="shared" ref="F17:X17" si="4">+F15-F16</f>
        <v>-179950</v>
      </c>
      <c r="G17" s="3">
        <f t="shared" si="4"/>
        <v>0</v>
      </c>
      <c r="H17" s="3">
        <f t="shared" si="4"/>
        <v>0</v>
      </c>
      <c r="I17" s="3">
        <f t="shared" si="4"/>
        <v>0</v>
      </c>
      <c r="J17" s="3">
        <f t="shared" si="4"/>
        <v>0</v>
      </c>
      <c r="K17" s="3">
        <f t="shared" si="4"/>
        <v>0</v>
      </c>
      <c r="L17" s="3">
        <f t="shared" si="4"/>
        <v>0</v>
      </c>
      <c r="M17" s="3">
        <f t="shared" si="4"/>
        <v>0</v>
      </c>
      <c r="N17" s="3">
        <f t="shared" si="4"/>
        <v>0</v>
      </c>
      <c r="O17" s="3">
        <f t="shared" si="4"/>
        <v>0</v>
      </c>
      <c r="P17" s="3">
        <f t="shared" si="4"/>
        <v>0</v>
      </c>
      <c r="Q17" s="3">
        <f t="shared" si="4"/>
        <v>0</v>
      </c>
      <c r="R17" s="3">
        <f t="shared" si="4"/>
        <v>0</v>
      </c>
      <c r="S17" s="3">
        <f t="shared" si="4"/>
        <v>0</v>
      </c>
      <c r="T17" s="3">
        <f t="shared" si="4"/>
        <v>0</v>
      </c>
      <c r="U17" s="3">
        <f t="shared" si="4"/>
        <v>0</v>
      </c>
      <c r="V17" s="3">
        <f t="shared" si="4"/>
        <v>0</v>
      </c>
      <c r="W17" s="3">
        <f t="shared" si="4"/>
        <v>0</v>
      </c>
      <c r="X17" s="3">
        <f t="shared" si="4"/>
        <v>0</v>
      </c>
    </row>
    <row r="18" spans="1:24" x14ac:dyDescent="0.2">
      <c r="A18" s="4" t="s">
        <v>8</v>
      </c>
      <c r="B18" s="5">
        <f>IFERROR(B16/(C4/$B$19),0)</f>
        <v>0</v>
      </c>
      <c r="C18" s="18">
        <f>IFERROR(C16/(D4/$B$19),0)</f>
        <v>6.9220219717254192</v>
      </c>
      <c r="D18" s="104">
        <f>IFERROR(D16/(E4/$B$19),0)</f>
        <v>0.22786548787503449</v>
      </c>
      <c r="E18" s="105">
        <f>IFERROR(E16/(F4/$B$19),0)</f>
        <v>0.61921151773062122</v>
      </c>
      <c r="F18" s="18">
        <f>IFERROR(F16/(G4/$B$19),0)</f>
        <v>3.2750592303117223</v>
      </c>
      <c r="G18" s="18">
        <f t="shared" ref="G18:T18" si="5">IFERROR(G15/(H4/$B$19),0)</f>
        <v>0</v>
      </c>
      <c r="H18" s="18">
        <f t="shared" si="5"/>
        <v>0</v>
      </c>
      <c r="I18" s="18">
        <f t="shared" si="5"/>
        <v>0</v>
      </c>
      <c r="J18" s="18">
        <f t="shared" si="5"/>
        <v>0</v>
      </c>
      <c r="K18" s="18">
        <f t="shared" si="5"/>
        <v>0</v>
      </c>
      <c r="L18" s="18">
        <f t="shared" si="5"/>
        <v>0</v>
      </c>
      <c r="M18" s="18">
        <f t="shared" si="5"/>
        <v>0</v>
      </c>
      <c r="N18" s="18">
        <f t="shared" si="5"/>
        <v>0</v>
      </c>
      <c r="O18" s="18">
        <f t="shared" si="5"/>
        <v>0</v>
      </c>
      <c r="P18" s="18">
        <f t="shared" si="5"/>
        <v>0</v>
      </c>
      <c r="Q18" s="18">
        <f t="shared" si="5"/>
        <v>0</v>
      </c>
      <c r="R18" s="18">
        <f t="shared" si="5"/>
        <v>0</v>
      </c>
      <c r="S18" s="18">
        <f t="shared" si="5"/>
        <v>0</v>
      </c>
      <c r="T18" s="18">
        <f t="shared" si="5"/>
        <v>0</v>
      </c>
      <c r="U18" s="18">
        <f t="shared" ref="U18" si="6">IFERROR(U15/(V4/$B$19),0)</f>
        <v>0</v>
      </c>
      <c r="V18" s="18">
        <f t="shared" ref="V18" si="7">IFERROR(V15/(W4/$B$19),0)</f>
        <v>0</v>
      </c>
      <c r="W18" s="18">
        <f t="shared" ref="W18" si="8">IFERROR(W15/(X4/$B$19),0)</f>
        <v>0</v>
      </c>
      <c r="X18" s="18">
        <f t="shared" ref="X18" si="9">IFERROR(X15/(Y4/$B$19),0)</f>
        <v>0</v>
      </c>
    </row>
    <row r="19" spans="1:24" x14ac:dyDescent="0.2">
      <c r="B19" s="10">
        <v>30</v>
      </c>
    </row>
    <row r="21" spans="1:24" ht="15" hidden="1" x14ac:dyDescent="0.25">
      <c r="A21" s="11" t="s">
        <v>9</v>
      </c>
    </row>
    <row r="22" spans="1:24" ht="15.75" hidden="1" thickBot="1" x14ac:dyDescent="0.3">
      <c r="A22" s="12">
        <v>0.95</v>
      </c>
    </row>
    <row r="23" spans="1:24" ht="15" thickBot="1" x14ac:dyDescent="0.25"/>
    <row r="24" spans="1:24" ht="15" x14ac:dyDescent="0.25">
      <c r="A24" s="11" t="s">
        <v>8</v>
      </c>
    </row>
    <row r="25" spans="1:24" ht="15.75" thickBot="1" x14ac:dyDescent="0.25">
      <c r="A25" s="13">
        <v>3</v>
      </c>
    </row>
  </sheetData>
  <mergeCells count="24">
    <mergeCell ref="K1:K2"/>
    <mergeCell ref="S1:S2"/>
    <mergeCell ref="T1:T2"/>
    <mergeCell ref="M1:M2"/>
    <mergeCell ref="N1:N2"/>
    <mergeCell ref="O1:O2"/>
    <mergeCell ref="P1:P2"/>
    <mergeCell ref="Q1:Q2"/>
    <mergeCell ref="R1:R2"/>
    <mergeCell ref="F1:F2"/>
    <mergeCell ref="G1:G2"/>
    <mergeCell ref="H1:H2"/>
    <mergeCell ref="I1:I2"/>
    <mergeCell ref="J1:J2"/>
    <mergeCell ref="A1:A2"/>
    <mergeCell ref="B1:B2"/>
    <mergeCell ref="C1:C2"/>
    <mergeCell ref="D1:D2"/>
    <mergeCell ref="E1:E2"/>
    <mergeCell ref="U1:U2"/>
    <mergeCell ref="V1:V2"/>
    <mergeCell ref="W1:W2"/>
    <mergeCell ref="X1:X2"/>
    <mergeCell ref="L1:L2"/>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5">
    <tabColor rgb="FF00FF00"/>
  </sheetPr>
  <dimension ref="A1:Y25"/>
  <sheetViews>
    <sheetView showGridLines="0" zoomScale="110" zoomScaleNormal="110" workbookViewId="0">
      <pane xSplit="1" ySplit="2" topLeftCell="C3" activePane="bottomRight" state="frozen"/>
      <selection activeCell="E5" sqref="E5"/>
      <selection pane="topRight" activeCell="E5" sqref="E5"/>
      <selection pane="bottomLeft" activeCell="E5" sqref="E5"/>
      <selection pane="bottomRight" activeCell="G1" sqref="G1:G2"/>
    </sheetView>
  </sheetViews>
  <sheetFormatPr baseColWidth="10" defaultRowHeight="14.25" x14ac:dyDescent="0.2"/>
  <cols>
    <col min="1" max="1" width="25" bestFit="1" customWidth="1"/>
    <col min="2" max="2" width="11.125" hidden="1" customWidth="1"/>
    <col min="3" max="4" width="10.125" bestFit="1" customWidth="1"/>
    <col min="5" max="5" width="11.25" bestFit="1" customWidth="1"/>
    <col min="6" max="7" width="10.125" bestFit="1" customWidth="1"/>
    <col min="8" max="8" width="10.125" customWidth="1"/>
    <col min="9" max="18" width="10.125" bestFit="1" customWidth="1"/>
    <col min="19" max="19" width="11.25" bestFit="1" customWidth="1"/>
    <col min="20" max="20" width="10.125" bestFit="1" customWidth="1"/>
    <col min="25" max="25" width="12.75" bestFit="1" customWidth="1"/>
  </cols>
  <sheetData>
    <row r="1" spans="1:25" s="14" customFormat="1" ht="15" x14ac:dyDescent="0.25">
      <c r="A1" s="124" t="s">
        <v>11</v>
      </c>
      <c r="B1" s="122">
        <v>42552</v>
      </c>
      <c r="C1" s="122">
        <v>42583</v>
      </c>
      <c r="D1" s="122">
        <v>42614</v>
      </c>
      <c r="E1" s="122">
        <v>42644</v>
      </c>
      <c r="F1" s="122">
        <v>42675</v>
      </c>
      <c r="G1" s="126">
        <v>42705</v>
      </c>
      <c r="H1" s="122">
        <v>42736</v>
      </c>
      <c r="I1" s="122">
        <v>42767</v>
      </c>
      <c r="J1" s="122">
        <v>42795</v>
      </c>
      <c r="K1" s="122">
        <v>42826</v>
      </c>
      <c r="L1" s="122">
        <v>42856</v>
      </c>
      <c r="M1" s="122">
        <v>42887</v>
      </c>
      <c r="N1" s="122">
        <v>42917</v>
      </c>
      <c r="O1" s="122">
        <v>42948</v>
      </c>
      <c r="P1" s="122">
        <v>42979</v>
      </c>
      <c r="Q1" s="122">
        <v>43009</v>
      </c>
      <c r="R1" s="122">
        <v>43040</v>
      </c>
      <c r="S1" s="122">
        <v>43070</v>
      </c>
      <c r="T1" s="122">
        <v>43101</v>
      </c>
      <c r="U1" s="122">
        <v>43132</v>
      </c>
      <c r="V1" s="122">
        <v>43160</v>
      </c>
      <c r="W1" s="122">
        <v>43191</v>
      </c>
      <c r="X1" s="122">
        <v>43221</v>
      </c>
    </row>
    <row r="2" spans="1:25" s="117" customFormat="1" ht="15" x14ac:dyDescent="0.25">
      <c r="A2" s="125"/>
      <c r="B2" s="123"/>
      <c r="C2" s="123"/>
      <c r="D2" s="123"/>
      <c r="E2" s="123"/>
      <c r="F2" s="123"/>
      <c r="G2" s="127"/>
      <c r="H2" s="123"/>
      <c r="I2" s="123"/>
      <c r="J2" s="123"/>
      <c r="K2" s="123"/>
      <c r="L2" s="123"/>
      <c r="M2" s="123"/>
      <c r="N2" s="123"/>
      <c r="O2" s="123"/>
      <c r="P2" s="123"/>
      <c r="Q2" s="123"/>
      <c r="R2" s="123"/>
      <c r="S2" s="123"/>
      <c r="T2" s="123"/>
      <c r="U2" s="123"/>
      <c r="V2" s="123"/>
      <c r="W2" s="123"/>
      <c r="X2" s="123"/>
    </row>
    <row r="3" spans="1:25" s="1" customFormat="1" ht="15" x14ac:dyDescent="0.2">
      <c r="A3" s="89" t="s">
        <v>214</v>
      </c>
      <c r="B3" s="90"/>
      <c r="C3" s="90"/>
      <c r="D3" s="90"/>
      <c r="E3" s="90"/>
      <c r="F3" s="90"/>
      <c r="G3" s="90"/>
      <c r="H3" s="90"/>
      <c r="I3" s="90"/>
      <c r="J3" s="90"/>
      <c r="K3" s="90"/>
      <c r="L3" s="90"/>
      <c r="M3" s="90"/>
      <c r="N3" s="90"/>
      <c r="O3" s="90"/>
      <c r="P3" s="90"/>
      <c r="Q3" s="90"/>
      <c r="R3" s="90"/>
      <c r="S3" s="90"/>
      <c r="T3" s="90"/>
      <c r="U3" s="90"/>
      <c r="V3" s="90"/>
      <c r="W3" s="90"/>
      <c r="X3" s="90"/>
    </row>
    <row r="4" spans="1:25" s="14" customFormat="1" ht="15" x14ac:dyDescent="0.25">
      <c r="A4" s="16" t="s">
        <v>0</v>
      </c>
      <c r="B4" s="87"/>
      <c r="C4" s="87"/>
      <c r="D4" s="87">
        <v>7282898.4800000004</v>
      </c>
      <c r="E4" s="87">
        <v>8555713.3999999985</v>
      </c>
      <c r="F4" s="87">
        <v>7918571.7999999998</v>
      </c>
      <c r="G4" s="87">
        <v>9155302.9000000004</v>
      </c>
      <c r="H4" s="87">
        <v>6491599.4000000004</v>
      </c>
      <c r="I4" s="87">
        <v>6385794.7999999998</v>
      </c>
      <c r="J4" s="87">
        <v>5571148</v>
      </c>
      <c r="K4" s="87">
        <v>5671005.9999999944</v>
      </c>
      <c r="L4" s="87">
        <v>4429154.4000000004</v>
      </c>
      <c r="M4" s="87">
        <v>3101075.2799999993</v>
      </c>
      <c r="N4" s="87">
        <v>4355586</v>
      </c>
      <c r="O4" s="87">
        <v>3124362.2399999998</v>
      </c>
      <c r="P4" s="87">
        <v>8011188.3279999988</v>
      </c>
      <c r="Q4" s="87">
        <v>9411284.7399999965</v>
      </c>
      <c r="R4" s="87">
        <v>9106357.5699999928</v>
      </c>
      <c r="S4" s="87">
        <v>10528598.335000006</v>
      </c>
      <c r="T4" s="87">
        <v>7465339</v>
      </c>
      <c r="U4" s="87">
        <v>7343664</v>
      </c>
      <c r="V4" s="87">
        <v>6406820</v>
      </c>
      <c r="W4" s="87">
        <v>6521657</v>
      </c>
      <c r="X4" s="87">
        <v>5093528</v>
      </c>
      <c r="Y4" s="97">
        <v>5000000</v>
      </c>
    </row>
    <row r="5" spans="1:25" s="1" customFormat="1" x14ac:dyDescent="0.2">
      <c r="A5" s="91" t="s">
        <v>213</v>
      </c>
      <c r="B5" s="90"/>
      <c r="C5" s="90"/>
      <c r="D5" s="90"/>
      <c r="E5" s="90"/>
      <c r="F5" s="90"/>
      <c r="G5" s="90"/>
      <c r="H5" s="90"/>
      <c r="I5" s="90"/>
      <c r="J5" s="90"/>
      <c r="K5" s="90"/>
      <c r="L5" s="90"/>
      <c r="M5" s="90"/>
      <c r="N5" s="90"/>
      <c r="O5" s="90"/>
      <c r="P5" s="90"/>
      <c r="Q5" s="90"/>
      <c r="R5" s="90"/>
      <c r="S5" s="90"/>
      <c r="T5" s="90"/>
      <c r="U5" s="90"/>
      <c r="V5" s="90"/>
      <c r="W5" s="90"/>
      <c r="X5" s="90"/>
    </row>
    <row r="6" spans="1:25" x14ac:dyDescent="0.2">
      <c r="A6" s="4" t="s">
        <v>1</v>
      </c>
      <c r="B6" s="5"/>
      <c r="C6" s="5">
        <v>5277782</v>
      </c>
      <c r="D6" s="5">
        <v>5369370</v>
      </c>
      <c r="E6" s="5">
        <v>5522334</v>
      </c>
      <c r="F6" s="5">
        <v>5841380</v>
      </c>
      <c r="G6" s="5"/>
      <c r="H6" s="5"/>
      <c r="I6" s="5"/>
      <c r="J6" s="5"/>
      <c r="K6" s="5"/>
      <c r="L6" s="5"/>
      <c r="M6" s="5"/>
      <c r="N6" s="5"/>
      <c r="O6" s="5"/>
      <c r="P6" s="5"/>
      <c r="Q6" s="5"/>
      <c r="R6" s="5"/>
      <c r="S6" s="5"/>
      <c r="T6" s="5"/>
      <c r="U6" s="5"/>
      <c r="V6" s="5"/>
      <c r="W6" s="5"/>
      <c r="X6" s="5"/>
    </row>
    <row r="7" spans="1:25" x14ac:dyDescent="0.2">
      <c r="A7" s="2" t="s">
        <v>2</v>
      </c>
      <c r="B7" s="3"/>
      <c r="C7" s="3"/>
      <c r="D7" s="3">
        <f>+D4-D6</f>
        <v>1913528.4800000004</v>
      </c>
      <c r="E7" s="3">
        <f>+E4-E6</f>
        <v>3033379.3999999985</v>
      </c>
      <c r="F7" s="3">
        <f>+F4-F6</f>
        <v>2077191.7999999998</v>
      </c>
      <c r="G7" s="3"/>
      <c r="H7" s="3"/>
      <c r="I7" s="3"/>
      <c r="J7" s="3"/>
      <c r="K7" s="3"/>
      <c r="L7" s="3"/>
      <c r="M7" s="3"/>
      <c r="N7" s="3"/>
      <c r="O7" s="3"/>
      <c r="P7" s="3"/>
      <c r="Q7" s="3"/>
      <c r="R7" s="3"/>
      <c r="S7" s="3"/>
      <c r="T7" s="3"/>
      <c r="U7" s="3"/>
      <c r="V7" s="3"/>
      <c r="W7" s="3"/>
      <c r="X7" s="3"/>
    </row>
    <row r="8" spans="1:25" x14ac:dyDescent="0.2">
      <c r="A8" s="4" t="s">
        <v>3</v>
      </c>
      <c r="B8" s="5"/>
      <c r="C8" s="5"/>
      <c r="D8" s="5">
        <f>C7+D7</f>
        <v>1913528.4800000004</v>
      </c>
      <c r="E8" s="5">
        <f>D7+E7</f>
        <v>4946907.879999999</v>
      </c>
      <c r="F8" s="5">
        <f>E7+F7</f>
        <v>5110571.1999999983</v>
      </c>
      <c r="G8" s="5"/>
      <c r="H8" s="5"/>
      <c r="I8" s="5"/>
      <c r="J8" s="5"/>
      <c r="K8" s="5"/>
      <c r="L8" s="5"/>
      <c r="M8" s="5"/>
      <c r="N8" s="5"/>
      <c r="O8" s="5"/>
      <c r="P8" s="5"/>
      <c r="Q8" s="5"/>
      <c r="R8" s="5"/>
      <c r="S8" s="5"/>
      <c r="T8" s="5"/>
      <c r="U8" s="5"/>
      <c r="V8" s="5"/>
      <c r="W8" s="5"/>
      <c r="X8" s="5"/>
    </row>
    <row r="9" spans="1:25" ht="6" customHeight="1" x14ac:dyDescent="0.2">
      <c r="A9" s="6"/>
      <c r="B9" s="7"/>
      <c r="C9" s="7"/>
      <c r="D9" s="7"/>
      <c r="E9" s="7"/>
      <c r="F9" s="7"/>
      <c r="G9" s="7"/>
      <c r="H9" s="7"/>
      <c r="I9" s="7"/>
      <c r="J9" s="7"/>
      <c r="K9" s="7"/>
      <c r="L9" s="7"/>
      <c r="M9" s="7"/>
      <c r="N9" s="7"/>
      <c r="O9" s="7"/>
      <c r="P9" s="7"/>
      <c r="Q9" s="7"/>
      <c r="R9" s="7"/>
      <c r="S9" s="7"/>
      <c r="T9" s="7"/>
      <c r="U9" s="7"/>
      <c r="V9" s="7"/>
      <c r="W9" s="7"/>
      <c r="X9" s="7"/>
    </row>
    <row r="10" spans="1:25" s="14" customFormat="1" ht="15" x14ac:dyDescent="0.25">
      <c r="A10" s="16" t="s">
        <v>4</v>
      </c>
      <c r="B10" s="87"/>
      <c r="C10" s="87"/>
      <c r="D10" s="87">
        <v>7282898.4800000004</v>
      </c>
      <c r="E10" s="87">
        <v>8555713.3999999985</v>
      </c>
      <c r="F10" s="87">
        <v>7918571.7999999998</v>
      </c>
      <c r="G10" s="87">
        <v>9155302.9000000004</v>
      </c>
      <c r="H10" s="87">
        <v>6491599.4000000004</v>
      </c>
      <c r="I10" s="87">
        <v>6385794.7999999998</v>
      </c>
      <c r="J10" s="87">
        <v>5571148</v>
      </c>
      <c r="K10" s="87">
        <v>5671005.9999999898</v>
      </c>
      <c r="L10" s="87">
        <v>4429154.4000000004</v>
      </c>
      <c r="M10" s="87">
        <v>3101075.2799999993</v>
      </c>
      <c r="N10" s="87">
        <v>4355586</v>
      </c>
      <c r="O10" s="87">
        <v>3124362.2399999998</v>
      </c>
      <c r="P10" s="87">
        <v>8011188.3279999988</v>
      </c>
      <c r="Q10" s="87">
        <v>9411284.7399999965</v>
      </c>
      <c r="R10" s="87">
        <v>9106357.5699999928</v>
      </c>
      <c r="S10" s="87">
        <v>10528598.335000006</v>
      </c>
      <c r="T10" s="87">
        <v>7465339</v>
      </c>
      <c r="U10" s="87">
        <v>7343664</v>
      </c>
      <c r="V10" s="87">
        <v>6406820</v>
      </c>
      <c r="W10" s="87">
        <v>6521657</v>
      </c>
      <c r="X10" s="87">
        <v>5093528</v>
      </c>
    </row>
    <row r="11" spans="1:25" x14ac:dyDescent="0.2">
      <c r="A11" s="4" t="s">
        <v>5</v>
      </c>
      <c r="B11" s="5"/>
      <c r="C11" s="5">
        <v>5377434</v>
      </c>
      <c r="D11" s="5">
        <v>4795180</v>
      </c>
      <c r="E11" s="5">
        <v>4951340</v>
      </c>
      <c r="F11" s="5">
        <v>5797466</v>
      </c>
      <c r="G11" s="5"/>
      <c r="H11" s="5"/>
      <c r="I11" s="5"/>
      <c r="J11" s="5"/>
      <c r="K11" s="5"/>
      <c r="L11" s="5"/>
      <c r="M11" s="5"/>
      <c r="N11" s="5"/>
      <c r="O11" s="5"/>
      <c r="P11" s="5"/>
      <c r="Q11" s="5"/>
      <c r="R11" s="5"/>
      <c r="S11" s="5"/>
      <c r="T11" s="5"/>
      <c r="U11" s="5"/>
      <c r="V11" s="5"/>
      <c r="W11" s="5"/>
      <c r="X11" s="5"/>
    </row>
    <row r="12" spans="1:25" x14ac:dyDescent="0.2">
      <c r="A12" s="2" t="s">
        <v>2</v>
      </c>
      <c r="B12" s="3"/>
      <c r="C12" s="3"/>
      <c r="D12" s="3">
        <f>D10-D11</f>
        <v>2487718.4800000004</v>
      </c>
      <c r="E12" s="3">
        <f>E10-E11</f>
        <v>3604373.3999999985</v>
      </c>
      <c r="F12" s="3">
        <f>F10-F11</f>
        <v>2121105.7999999998</v>
      </c>
      <c r="G12" s="3"/>
      <c r="H12" s="3"/>
      <c r="I12" s="3"/>
      <c r="J12" s="3"/>
      <c r="K12" s="3"/>
      <c r="L12" s="3"/>
      <c r="M12" s="3"/>
      <c r="N12" s="3"/>
      <c r="O12" s="3"/>
      <c r="P12" s="3"/>
      <c r="Q12" s="3"/>
      <c r="R12" s="3"/>
      <c r="S12" s="3"/>
      <c r="T12" s="3"/>
      <c r="U12" s="3"/>
      <c r="V12" s="3"/>
      <c r="W12" s="3"/>
      <c r="X12" s="3"/>
    </row>
    <row r="13" spans="1:25" x14ac:dyDescent="0.2">
      <c r="A13" s="4" t="s">
        <v>3</v>
      </c>
      <c r="B13" s="5"/>
      <c r="C13" s="5"/>
      <c r="D13" s="5">
        <f>C12+D12</f>
        <v>2487718.4800000004</v>
      </c>
      <c r="E13" s="5">
        <f>D12+E12</f>
        <v>6092091.879999999</v>
      </c>
      <c r="F13" s="5">
        <f>E12+F12</f>
        <v>5725479.1999999983</v>
      </c>
      <c r="G13" s="5"/>
      <c r="H13" s="5"/>
      <c r="I13" s="5"/>
      <c r="J13" s="5"/>
      <c r="K13" s="5"/>
      <c r="L13" s="5"/>
      <c r="M13" s="5"/>
      <c r="N13" s="5"/>
      <c r="O13" s="5"/>
      <c r="P13" s="5"/>
      <c r="Q13" s="5"/>
      <c r="R13" s="5"/>
      <c r="S13" s="5"/>
      <c r="T13" s="5"/>
      <c r="U13" s="5"/>
      <c r="V13" s="5"/>
      <c r="W13" s="5"/>
      <c r="X13" s="5"/>
    </row>
    <row r="14" spans="1:25" ht="6" customHeight="1" x14ac:dyDescent="0.2">
      <c r="A14" s="6"/>
      <c r="B14" s="7"/>
      <c r="C14" s="7"/>
      <c r="D14" s="7"/>
      <c r="E14" s="7"/>
      <c r="F14" s="7"/>
      <c r="G14" s="7"/>
      <c r="H14" s="7"/>
      <c r="I14" s="7"/>
      <c r="J14" s="7"/>
      <c r="K14" s="7"/>
      <c r="L14" s="7"/>
      <c r="M14" s="7"/>
      <c r="N14" s="7"/>
      <c r="O14" s="7"/>
      <c r="P14" s="7"/>
      <c r="Q14" s="7"/>
      <c r="R14" s="7"/>
      <c r="S14" s="7"/>
      <c r="T14" s="7"/>
      <c r="U14" s="7"/>
      <c r="V14" s="7"/>
      <c r="W14" s="7"/>
      <c r="X14" s="7"/>
    </row>
    <row r="15" spans="1:25" s="14" customFormat="1" ht="15" x14ac:dyDescent="0.25">
      <c r="A15" s="16" t="s">
        <v>6</v>
      </c>
      <c r="B15" s="87"/>
      <c r="C15" s="87">
        <f>C10-C4+B16</f>
        <v>0</v>
      </c>
      <c r="D15" s="87">
        <f>C15+D10-D4</f>
        <v>0</v>
      </c>
      <c r="E15" s="87">
        <f t="shared" ref="E15:T15" si="0">D15+E10-E4</f>
        <v>0</v>
      </c>
      <c r="F15" s="87">
        <f t="shared" si="0"/>
        <v>0</v>
      </c>
      <c r="G15" s="87">
        <f t="shared" si="0"/>
        <v>0</v>
      </c>
      <c r="H15" s="87">
        <f t="shared" si="0"/>
        <v>0</v>
      </c>
      <c r="I15" s="87">
        <f t="shared" si="0"/>
        <v>0</v>
      </c>
      <c r="J15" s="87">
        <f t="shared" si="0"/>
        <v>0</v>
      </c>
      <c r="K15" s="87">
        <f t="shared" si="0"/>
        <v>0</v>
      </c>
      <c r="L15" s="87">
        <f t="shared" si="0"/>
        <v>0</v>
      </c>
      <c r="M15" s="87">
        <f t="shared" si="0"/>
        <v>0</v>
      </c>
      <c r="N15" s="87">
        <f t="shared" si="0"/>
        <v>0</v>
      </c>
      <c r="O15" s="87">
        <f t="shared" si="0"/>
        <v>0</v>
      </c>
      <c r="P15" s="87">
        <f t="shared" si="0"/>
        <v>0</v>
      </c>
      <c r="Q15" s="87">
        <f t="shared" si="0"/>
        <v>0</v>
      </c>
      <c r="R15" s="87">
        <f t="shared" si="0"/>
        <v>0</v>
      </c>
      <c r="S15" s="87">
        <f t="shared" si="0"/>
        <v>0</v>
      </c>
      <c r="T15" s="87">
        <f t="shared" si="0"/>
        <v>0</v>
      </c>
      <c r="U15" s="87">
        <f t="shared" ref="U15" si="1">T15+U10-U4</f>
        <v>0</v>
      </c>
      <c r="V15" s="87">
        <f t="shared" ref="V15" si="2">U15+V10-V4</f>
        <v>0</v>
      </c>
      <c r="W15" s="87">
        <f t="shared" ref="W15" si="3">V15+W10-W4</f>
        <v>0</v>
      </c>
      <c r="X15" s="87">
        <f t="shared" ref="X15" si="4">W15+X10-X4</f>
        <v>0</v>
      </c>
    </row>
    <row r="16" spans="1:25" x14ac:dyDescent="0.2">
      <c r="A16" s="4" t="s">
        <v>7</v>
      </c>
      <c r="B16" s="5"/>
      <c r="C16" s="5">
        <v>226822</v>
      </c>
      <c r="D16" s="5">
        <v>36271</v>
      </c>
      <c r="E16" s="5">
        <v>24492</v>
      </c>
      <c r="F16" s="5">
        <v>733040</v>
      </c>
      <c r="G16" s="5"/>
      <c r="H16" s="5"/>
      <c r="I16" s="5"/>
      <c r="J16" s="5"/>
      <c r="K16" s="5"/>
      <c r="L16" s="5"/>
      <c r="M16" s="5"/>
      <c r="N16" s="5"/>
      <c r="O16" s="5"/>
      <c r="P16" s="5"/>
      <c r="Q16" s="5"/>
      <c r="R16" s="5"/>
      <c r="S16" s="5"/>
      <c r="T16" s="5"/>
      <c r="U16" s="5"/>
      <c r="V16" s="5"/>
      <c r="W16" s="5"/>
      <c r="X16" s="5"/>
    </row>
    <row r="17" spans="1:24" x14ac:dyDescent="0.2">
      <c r="A17" s="2" t="s">
        <v>2</v>
      </c>
      <c r="B17" s="3"/>
      <c r="C17" s="3"/>
      <c r="D17" s="3">
        <f>+D15-D16</f>
        <v>-36271</v>
      </c>
      <c r="E17" s="3">
        <f>+E15-E16</f>
        <v>-24492</v>
      </c>
      <c r="F17" s="3">
        <f>+F15-F16</f>
        <v>-733040</v>
      </c>
      <c r="G17" s="3"/>
      <c r="H17" s="3"/>
      <c r="I17" s="3"/>
      <c r="J17" s="3"/>
      <c r="K17" s="3"/>
      <c r="L17" s="3"/>
      <c r="M17" s="3"/>
      <c r="N17" s="3"/>
      <c r="O17" s="3"/>
      <c r="P17" s="3"/>
      <c r="Q17" s="3"/>
      <c r="R17" s="3"/>
      <c r="S17" s="3"/>
      <c r="T17" s="3"/>
      <c r="U17" s="3"/>
      <c r="V17" s="3"/>
      <c r="W17" s="3"/>
      <c r="X17" s="3"/>
    </row>
    <row r="18" spans="1:24" x14ac:dyDescent="0.2">
      <c r="A18" s="4" t="s">
        <v>8</v>
      </c>
      <c r="B18" s="5">
        <f>IFERROR(B16/(C4/$B$19),0)</f>
        <v>0</v>
      </c>
      <c r="C18" s="5">
        <f>IFERROR(C16/(D4/$B$19),0)</f>
        <v>0.93433404552963084</v>
      </c>
      <c r="D18" s="100">
        <f>IFERROR(D16/(E4/$B$19),0)</f>
        <v>0.12718167955462373</v>
      </c>
      <c r="E18" s="100">
        <f>IFERROR(E16/(F4/$B$19),0)</f>
        <v>9.2789459836684199E-2</v>
      </c>
      <c r="F18" s="5">
        <f>IFERROR(F16/(G4/$B$19),0)</f>
        <v>2.4020177420891229</v>
      </c>
      <c r="G18" s="5">
        <f t="shared" ref="G18:T18" si="5">IFERROR(G15/(H4/$B$19),0)</f>
        <v>0</v>
      </c>
      <c r="H18" s="5">
        <f t="shared" si="5"/>
        <v>0</v>
      </c>
      <c r="I18" s="5">
        <f t="shared" si="5"/>
        <v>0</v>
      </c>
      <c r="J18" s="5">
        <f t="shared" si="5"/>
        <v>0</v>
      </c>
      <c r="K18" s="5">
        <f t="shared" si="5"/>
        <v>0</v>
      </c>
      <c r="L18" s="5">
        <f t="shared" si="5"/>
        <v>0</v>
      </c>
      <c r="M18" s="5">
        <f t="shared" si="5"/>
        <v>0</v>
      </c>
      <c r="N18" s="5">
        <f t="shared" si="5"/>
        <v>0</v>
      </c>
      <c r="O18" s="5">
        <f t="shared" si="5"/>
        <v>0</v>
      </c>
      <c r="P18" s="5">
        <f t="shared" si="5"/>
        <v>0</v>
      </c>
      <c r="Q18" s="5">
        <f t="shared" si="5"/>
        <v>0</v>
      </c>
      <c r="R18" s="5">
        <f t="shared" si="5"/>
        <v>0</v>
      </c>
      <c r="S18" s="5">
        <f t="shared" si="5"/>
        <v>0</v>
      </c>
      <c r="T18" s="5">
        <f t="shared" si="5"/>
        <v>0</v>
      </c>
      <c r="U18" s="5">
        <f t="shared" ref="U18" si="6">IFERROR(U15/(V4/$B$19),0)</f>
        <v>0</v>
      </c>
      <c r="V18" s="5">
        <f t="shared" ref="V18" si="7">IFERROR(V15/(W4/$B$19),0)</f>
        <v>0</v>
      </c>
      <c r="W18" s="5">
        <f t="shared" ref="W18" si="8">IFERROR(W15/(X4/$B$19),0)</f>
        <v>0</v>
      </c>
      <c r="X18" s="5">
        <f t="shared" ref="X18" si="9">IFERROR(X15/(Y4/$B$19),0)</f>
        <v>0</v>
      </c>
    </row>
    <row r="19" spans="1:24" x14ac:dyDescent="0.2">
      <c r="B19" s="10">
        <v>30</v>
      </c>
    </row>
    <row r="21" spans="1:24" ht="15" hidden="1" x14ac:dyDescent="0.25">
      <c r="A21" s="11" t="s">
        <v>9</v>
      </c>
    </row>
    <row r="22" spans="1:24" ht="15.75" hidden="1" thickBot="1" x14ac:dyDescent="0.3">
      <c r="A22" s="12">
        <v>0.95</v>
      </c>
    </row>
    <row r="23" spans="1:24" ht="15" thickBot="1" x14ac:dyDescent="0.25">
      <c r="H23" s="1"/>
    </row>
    <row r="24" spans="1:24" ht="15" x14ac:dyDescent="0.25">
      <c r="A24" s="11" t="s">
        <v>8</v>
      </c>
    </row>
    <row r="25" spans="1:24" ht="15.75" thickBot="1" x14ac:dyDescent="0.25">
      <c r="A25" s="13">
        <v>0</v>
      </c>
    </row>
  </sheetData>
  <mergeCells count="24">
    <mergeCell ref="K1:K2"/>
    <mergeCell ref="S1:S2"/>
    <mergeCell ref="T1:T2"/>
    <mergeCell ref="M1:M2"/>
    <mergeCell ref="N1:N2"/>
    <mergeCell ref="O1:O2"/>
    <mergeCell ref="P1:P2"/>
    <mergeCell ref="Q1:Q2"/>
    <mergeCell ref="R1:R2"/>
    <mergeCell ref="F1:F2"/>
    <mergeCell ref="G1:G2"/>
    <mergeCell ref="H1:H2"/>
    <mergeCell ref="I1:I2"/>
    <mergeCell ref="J1:J2"/>
    <mergeCell ref="A1:A2"/>
    <mergeCell ref="B1:B2"/>
    <mergeCell ref="C1:C2"/>
    <mergeCell ref="D1:D2"/>
    <mergeCell ref="E1:E2"/>
    <mergeCell ref="V1:V2"/>
    <mergeCell ref="U1:U2"/>
    <mergeCell ref="W1:W2"/>
    <mergeCell ref="X1:X2"/>
    <mergeCell ref="L1:L2"/>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6">
    <tabColor rgb="FF00FF00"/>
  </sheetPr>
  <dimension ref="A1:AJ25"/>
  <sheetViews>
    <sheetView showGridLines="0" zoomScale="110" zoomScaleNormal="110" workbookViewId="0">
      <pane xSplit="1" ySplit="2" topLeftCell="C3" activePane="bottomRight" state="frozen"/>
      <selection activeCell="E10" sqref="E10"/>
      <selection pane="topRight" activeCell="E10" sqref="E10"/>
      <selection pane="bottomLeft" activeCell="E10" sqref="E10"/>
      <selection pane="bottomRight" activeCell="G1" sqref="G1:G2"/>
    </sheetView>
  </sheetViews>
  <sheetFormatPr baseColWidth="10" defaultRowHeight="14.25" x14ac:dyDescent="0.2"/>
  <cols>
    <col min="1" max="1" width="34.125" bestFit="1" customWidth="1"/>
    <col min="2" max="2" width="11.125" hidden="1" customWidth="1"/>
    <col min="3" max="4" width="10.25" bestFit="1" customWidth="1"/>
    <col min="5" max="5" width="11.25" bestFit="1" customWidth="1"/>
    <col min="6" max="6" width="10.25" bestFit="1" customWidth="1"/>
    <col min="7" max="7" width="11.25" bestFit="1" customWidth="1"/>
    <col min="8" max="8" width="10.25" bestFit="1" customWidth="1"/>
    <col min="9" max="24" width="11.25" bestFit="1" customWidth="1"/>
  </cols>
  <sheetData>
    <row r="1" spans="1:36" s="14" customFormat="1" ht="15" x14ac:dyDescent="0.25">
      <c r="A1" s="134" t="s">
        <v>216</v>
      </c>
      <c r="B1" s="122">
        <v>42552</v>
      </c>
      <c r="C1" s="122">
        <v>42583</v>
      </c>
      <c r="D1" s="122">
        <v>42614</v>
      </c>
      <c r="E1" s="122">
        <v>42644</v>
      </c>
      <c r="F1" s="122">
        <v>42675</v>
      </c>
      <c r="G1" s="126">
        <v>42705</v>
      </c>
      <c r="H1" s="122">
        <v>42736</v>
      </c>
      <c r="I1" s="122">
        <v>42767</v>
      </c>
      <c r="J1" s="122">
        <v>42795</v>
      </c>
      <c r="K1" s="122">
        <v>42826</v>
      </c>
      <c r="L1" s="122">
        <v>42856</v>
      </c>
      <c r="M1" s="122">
        <v>42887</v>
      </c>
      <c r="N1" s="122">
        <v>42917</v>
      </c>
      <c r="O1" s="122">
        <v>42948</v>
      </c>
      <c r="P1" s="122">
        <v>42979</v>
      </c>
      <c r="Q1" s="122">
        <v>43009</v>
      </c>
      <c r="R1" s="122">
        <v>43040</v>
      </c>
      <c r="S1" s="122">
        <v>43070</v>
      </c>
      <c r="T1" s="122">
        <v>43101</v>
      </c>
      <c r="U1" s="122">
        <v>43132</v>
      </c>
      <c r="V1" s="122">
        <v>43160</v>
      </c>
      <c r="W1" s="122">
        <v>43191</v>
      </c>
      <c r="X1" s="122">
        <v>43221</v>
      </c>
    </row>
    <row r="2" spans="1:36" s="117" customFormat="1" ht="15" x14ac:dyDescent="0.25">
      <c r="A2" s="135"/>
      <c r="B2" s="123"/>
      <c r="C2" s="123"/>
      <c r="D2" s="123"/>
      <c r="E2" s="123"/>
      <c r="F2" s="123"/>
      <c r="G2" s="127"/>
      <c r="H2" s="123"/>
      <c r="I2" s="123"/>
      <c r="J2" s="123"/>
      <c r="K2" s="123"/>
      <c r="L2" s="123"/>
      <c r="M2" s="123"/>
      <c r="N2" s="123"/>
      <c r="O2" s="123"/>
      <c r="P2" s="123"/>
      <c r="Q2" s="123"/>
      <c r="R2" s="123"/>
      <c r="S2" s="123"/>
      <c r="T2" s="123"/>
      <c r="U2" s="123"/>
      <c r="V2" s="123"/>
      <c r="W2" s="123"/>
      <c r="X2" s="123"/>
    </row>
    <row r="3" spans="1:36" s="1" customFormat="1" ht="15" x14ac:dyDescent="0.2">
      <c r="A3" s="89" t="s">
        <v>214</v>
      </c>
      <c r="B3" s="90"/>
      <c r="C3" s="90"/>
      <c r="D3" s="90"/>
      <c r="E3" s="90"/>
      <c r="F3" s="90"/>
      <c r="G3" s="90"/>
      <c r="H3" s="90"/>
      <c r="I3" s="90"/>
      <c r="J3" s="90"/>
      <c r="K3" s="90"/>
      <c r="L3" s="90"/>
      <c r="M3" s="90"/>
      <c r="N3" s="90"/>
      <c r="O3" s="90"/>
      <c r="P3" s="90"/>
      <c r="Q3" s="90"/>
      <c r="R3" s="90"/>
      <c r="S3" s="90"/>
      <c r="T3" s="90"/>
      <c r="U3" s="90"/>
      <c r="V3" s="90"/>
      <c r="W3" s="90"/>
      <c r="X3" s="90"/>
    </row>
    <row r="4" spans="1:36" s="14" customFormat="1" ht="15" x14ac:dyDescent="0.25">
      <c r="A4" s="16" t="s">
        <v>0</v>
      </c>
      <c r="B4" s="87"/>
      <c r="C4" s="87"/>
      <c r="D4" s="87">
        <v>5303780</v>
      </c>
      <c r="E4" s="87">
        <v>5008839</v>
      </c>
      <c r="F4" s="87">
        <v>4109238</v>
      </c>
      <c r="G4" s="87">
        <v>3800438</v>
      </c>
      <c r="H4" s="87">
        <v>4365710</v>
      </c>
      <c r="I4" s="87">
        <v>2852924</v>
      </c>
      <c r="J4" s="87">
        <v>3859956</v>
      </c>
      <c r="K4" s="87">
        <v>4211406</v>
      </c>
      <c r="L4" s="87">
        <v>4769673</v>
      </c>
      <c r="M4" s="87">
        <v>6955632</v>
      </c>
      <c r="N4" s="87">
        <v>4424701</v>
      </c>
      <c r="O4" s="87">
        <v>5181992</v>
      </c>
      <c r="P4" s="87">
        <v>5728083</v>
      </c>
      <c r="Q4" s="87">
        <v>5409546</v>
      </c>
      <c r="R4" s="87">
        <v>4437977</v>
      </c>
      <c r="S4" s="87">
        <v>4104473</v>
      </c>
      <c r="T4" s="87">
        <v>4714967</v>
      </c>
      <c r="U4" s="87">
        <v>4161158</v>
      </c>
      <c r="V4" s="87">
        <v>4168753</v>
      </c>
      <c r="W4" s="87">
        <v>4548318</v>
      </c>
      <c r="X4" s="87">
        <v>5751426</v>
      </c>
      <c r="Y4" s="97">
        <v>4776739</v>
      </c>
    </row>
    <row r="5" spans="1:36" s="1" customFormat="1" x14ac:dyDescent="0.2">
      <c r="A5" s="91" t="s">
        <v>213</v>
      </c>
      <c r="B5" s="90"/>
      <c r="C5" s="98"/>
      <c r="D5" s="110">
        <f>+C4+3360000</f>
        <v>3360000</v>
      </c>
      <c r="E5" s="110">
        <f>+D4+3360000</f>
        <v>8663780</v>
      </c>
      <c r="F5" s="110">
        <f>+E4+3360000</f>
        <v>8368839</v>
      </c>
      <c r="G5" s="110">
        <f>+F4+3360000</f>
        <v>7469238</v>
      </c>
      <c r="H5" s="98"/>
      <c r="I5" s="98"/>
      <c r="J5" s="98"/>
      <c r="K5" s="98"/>
      <c r="L5" s="98"/>
      <c r="M5" s="98"/>
      <c r="N5" s="98"/>
      <c r="O5" s="98"/>
      <c r="P5" s="98"/>
      <c r="Q5" s="98"/>
      <c r="R5" s="98"/>
      <c r="S5" s="98"/>
      <c r="T5" s="98"/>
      <c r="U5" s="98"/>
      <c r="V5" s="98"/>
      <c r="W5" s="98"/>
      <c r="X5" s="98"/>
      <c r="Y5" s="99"/>
      <c r="Z5" s="99"/>
      <c r="AA5" s="99"/>
      <c r="AB5" s="99"/>
      <c r="AC5" s="99"/>
      <c r="AD5" s="99"/>
      <c r="AE5" s="99"/>
      <c r="AF5" s="99"/>
      <c r="AG5" s="99"/>
      <c r="AH5" s="99"/>
      <c r="AI5" s="99"/>
      <c r="AJ5" s="99"/>
    </row>
    <row r="6" spans="1:36" x14ac:dyDescent="0.2">
      <c r="A6" s="4" t="s">
        <v>1</v>
      </c>
      <c r="B6" s="5"/>
      <c r="C6" s="5">
        <v>5404194</v>
      </c>
      <c r="D6" s="5">
        <v>5945428</v>
      </c>
      <c r="E6" s="5">
        <v>7100910</v>
      </c>
      <c r="F6" s="5">
        <v>6922064.1900000004</v>
      </c>
      <c r="G6" s="5"/>
      <c r="H6" s="5"/>
      <c r="I6" s="5"/>
      <c r="J6" s="5"/>
      <c r="K6" s="5"/>
      <c r="L6" s="5"/>
      <c r="M6" s="5"/>
      <c r="N6" s="5"/>
      <c r="O6" s="5"/>
      <c r="P6" s="5"/>
      <c r="Q6" s="5"/>
      <c r="R6" s="5"/>
      <c r="S6" s="5"/>
      <c r="T6" s="5"/>
      <c r="U6" s="5"/>
      <c r="V6" s="5"/>
      <c r="W6" s="5"/>
      <c r="X6" s="5"/>
    </row>
    <row r="7" spans="1:36" x14ac:dyDescent="0.2">
      <c r="A7" s="2" t="s">
        <v>2</v>
      </c>
      <c r="B7" s="3"/>
      <c r="C7" s="3"/>
      <c r="D7" s="3">
        <f>D6-D5</f>
        <v>2585428</v>
      </c>
      <c r="E7" s="3">
        <f t="shared" ref="E7:W7" si="0">+D4-E6</f>
        <v>-1797130</v>
      </c>
      <c r="F7" s="3">
        <f t="shared" si="0"/>
        <v>-1913225.1900000004</v>
      </c>
      <c r="G7" s="3">
        <f t="shared" si="0"/>
        <v>4109238</v>
      </c>
      <c r="H7" s="3">
        <f t="shared" si="0"/>
        <v>3800438</v>
      </c>
      <c r="I7" s="3">
        <f t="shared" si="0"/>
        <v>4365710</v>
      </c>
      <c r="J7" s="3">
        <f t="shared" si="0"/>
        <v>2852924</v>
      </c>
      <c r="K7" s="3">
        <f t="shared" si="0"/>
        <v>3859956</v>
      </c>
      <c r="L7" s="3">
        <f t="shared" si="0"/>
        <v>4211406</v>
      </c>
      <c r="M7" s="3">
        <f t="shared" si="0"/>
        <v>4769673</v>
      </c>
      <c r="N7" s="3">
        <f t="shared" si="0"/>
        <v>6955632</v>
      </c>
      <c r="O7" s="3">
        <f t="shared" si="0"/>
        <v>4424701</v>
      </c>
      <c r="P7" s="3">
        <f t="shared" si="0"/>
        <v>5181992</v>
      </c>
      <c r="Q7" s="3">
        <f t="shared" si="0"/>
        <v>5728083</v>
      </c>
      <c r="R7" s="3">
        <f t="shared" si="0"/>
        <v>5409546</v>
      </c>
      <c r="S7" s="3">
        <f t="shared" si="0"/>
        <v>4437977</v>
      </c>
      <c r="T7" s="3">
        <f t="shared" si="0"/>
        <v>4104473</v>
      </c>
      <c r="U7" s="3">
        <f t="shared" si="0"/>
        <v>4714967</v>
      </c>
      <c r="V7" s="3">
        <f t="shared" si="0"/>
        <v>4161158</v>
      </c>
      <c r="W7" s="3">
        <f t="shared" si="0"/>
        <v>4168753</v>
      </c>
      <c r="X7" s="3">
        <f t="shared" ref="X7" si="1">+X4-X6</f>
        <v>5751426</v>
      </c>
    </row>
    <row r="8" spans="1:36" x14ac:dyDescent="0.2">
      <c r="A8" s="4" t="s">
        <v>3</v>
      </c>
      <c r="B8" s="5"/>
      <c r="C8" s="5"/>
      <c r="D8" s="5">
        <f>C7+D7</f>
        <v>2585428</v>
      </c>
      <c r="E8" s="5">
        <f>D7+E7</f>
        <v>788298</v>
      </c>
      <c r="F8" s="5">
        <f>E7+F7</f>
        <v>-3710355.1900000004</v>
      </c>
      <c r="G8" s="5"/>
      <c r="H8" s="5"/>
      <c r="I8" s="5"/>
      <c r="J8" s="5"/>
      <c r="K8" s="5"/>
      <c r="L8" s="5"/>
      <c r="M8" s="5"/>
      <c r="N8" s="5"/>
      <c r="O8" s="5"/>
      <c r="P8" s="5"/>
      <c r="Q8" s="5"/>
      <c r="R8" s="5"/>
      <c r="S8" s="5"/>
      <c r="T8" s="5"/>
      <c r="U8" s="5"/>
      <c r="V8" s="5"/>
      <c r="W8" s="5"/>
      <c r="X8" s="5"/>
    </row>
    <row r="9" spans="1:36" ht="6" customHeight="1" x14ac:dyDescent="0.2">
      <c r="A9" s="6"/>
      <c r="B9" s="7"/>
      <c r="C9" s="7"/>
      <c r="D9" s="7"/>
      <c r="E9" s="7"/>
      <c r="F9" s="7"/>
      <c r="G9" s="7"/>
      <c r="H9" s="7"/>
      <c r="I9" s="7"/>
      <c r="J9" s="7"/>
      <c r="K9" s="7"/>
      <c r="L9" s="7"/>
      <c r="M9" s="7"/>
      <c r="N9" s="7"/>
      <c r="O9" s="7"/>
      <c r="P9" s="7"/>
      <c r="Q9" s="7"/>
      <c r="R9" s="7"/>
      <c r="S9" s="7"/>
      <c r="T9" s="7"/>
      <c r="U9" s="7"/>
      <c r="V9" s="7"/>
      <c r="W9" s="7"/>
      <c r="X9" s="7"/>
    </row>
    <row r="10" spans="1:36" s="14" customFormat="1" ht="15" x14ac:dyDescent="0.25">
      <c r="A10" s="16" t="s">
        <v>4</v>
      </c>
      <c r="B10" s="87"/>
      <c r="C10" s="87"/>
      <c r="D10" s="87">
        <v>5386781.8500000006</v>
      </c>
      <c r="E10" s="87">
        <v>5288786.6499999994</v>
      </c>
      <c r="F10" s="87">
        <v>5003692.333333334</v>
      </c>
      <c r="G10" s="87">
        <v>4118599.1999999997</v>
      </c>
      <c r="H10" s="87">
        <v>3775224.9</v>
      </c>
      <c r="I10" s="87">
        <v>4382493.8666666662</v>
      </c>
      <c r="J10" s="87">
        <v>2858781.5000000005</v>
      </c>
      <c r="K10" s="87">
        <v>3869260.4499999997</v>
      </c>
      <c r="L10" s="87">
        <v>4247838.6500000022</v>
      </c>
      <c r="M10" s="87">
        <v>4727490.8166666646</v>
      </c>
      <c r="N10" s="87">
        <v>6968253.5166666666</v>
      </c>
      <c r="O10" s="87">
        <v>4433802.5166666666</v>
      </c>
      <c r="P10" s="87">
        <v>5176683.05</v>
      </c>
      <c r="Q10" s="87">
        <v>5711890.1833333336</v>
      </c>
      <c r="R10" s="87">
        <v>5403987.6000000006</v>
      </c>
      <c r="S10" s="87">
        <v>4448151.8999999994</v>
      </c>
      <c r="T10" s="87">
        <v>4095242.85</v>
      </c>
      <c r="U10" s="87">
        <v>4715093.5833333405</v>
      </c>
      <c r="V10" s="87">
        <v>4167484.083333326</v>
      </c>
      <c r="W10" s="87">
        <v>4188804.7999999993</v>
      </c>
      <c r="X10" s="87">
        <v>5735181.2166666668</v>
      </c>
    </row>
    <row r="11" spans="1:36" x14ac:dyDescent="0.2">
      <c r="A11" s="4" t="s">
        <v>5</v>
      </c>
      <c r="B11" s="5"/>
      <c r="C11" s="5">
        <v>5355754.7170000002</v>
      </c>
      <c r="D11" s="5">
        <v>6413942.3300000001</v>
      </c>
      <c r="E11" s="5">
        <v>7425631.0979999993</v>
      </c>
      <c r="F11" s="5">
        <v>7344832.5</v>
      </c>
      <c r="G11" s="5"/>
      <c r="H11" s="5"/>
      <c r="I11" s="5"/>
      <c r="J11" s="5"/>
      <c r="K11" s="5"/>
      <c r="L11" s="5"/>
      <c r="M11" s="5"/>
      <c r="N11" s="5"/>
      <c r="O11" s="5"/>
      <c r="P11" s="5"/>
      <c r="Q11" s="5"/>
      <c r="R11" s="5"/>
      <c r="S11" s="5"/>
      <c r="T11" s="5"/>
      <c r="U11" s="5"/>
      <c r="V11" s="5"/>
      <c r="W11" s="5"/>
      <c r="X11" s="5"/>
    </row>
    <row r="12" spans="1:36" x14ac:dyDescent="0.2">
      <c r="A12" s="2" t="s">
        <v>2</v>
      </c>
      <c r="B12" s="3"/>
      <c r="C12" s="3"/>
      <c r="D12" s="3">
        <f>D10-D11</f>
        <v>-1027160.4799999995</v>
      </c>
      <c r="E12" s="3">
        <f>E10-E11</f>
        <v>-2136844.4479999999</v>
      </c>
      <c r="F12" s="3">
        <f t="shared" ref="F12:X12" si="2">F10-F11</f>
        <v>-2341140.166666666</v>
      </c>
      <c r="G12" s="3">
        <f t="shared" si="2"/>
        <v>4118599.1999999997</v>
      </c>
      <c r="H12" s="3">
        <f t="shared" si="2"/>
        <v>3775224.9</v>
      </c>
      <c r="I12" s="3">
        <f t="shared" si="2"/>
        <v>4382493.8666666662</v>
      </c>
      <c r="J12" s="3">
        <f t="shared" si="2"/>
        <v>2858781.5000000005</v>
      </c>
      <c r="K12" s="3">
        <f t="shared" si="2"/>
        <v>3869260.4499999997</v>
      </c>
      <c r="L12" s="3">
        <f t="shared" si="2"/>
        <v>4247838.6500000022</v>
      </c>
      <c r="M12" s="3">
        <f t="shared" si="2"/>
        <v>4727490.8166666646</v>
      </c>
      <c r="N12" s="3">
        <f t="shared" si="2"/>
        <v>6968253.5166666666</v>
      </c>
      <c r="O12" s="3">
        <f t="shared" si="2"/>
        <v>4433802.5166666666</v>
      </c>
      <c r="P12" s="3">
        <f t="shared" si="2"/>
        <v>5176683.05</v>
      </c>
      <c r="Q12" s="3">
        <f t="shared" si="2"/>
        <v>5711890.1833333336</v>
      </c>
      <c r="R12" s="3">
        <f t="shared" si="2"/>
        <v>5403987.6000000006</v>
      </c>
      <c r="S12" s="3">
        <f t="shared" si="2"/>
        <v>4448151.8999999994</v>
      </c>
      <c r="T12" s="3">
        <f t="shared" si="2"/>
        <v>4095242.85</v>
      </c>
      <c r="U12" s="3">
        <f t="shared" si="2"/>
        <v>4715093.5833333405</v>
      </c>
      <c r="V12" s="3">
        <f t="shared" si="2"/>
        <v>4167484.083333326</v>
      </c>
      <c r="W12" s="3">
        <f t="shared" si="2"/>
        <v>4188804.7999999993</v>
      </c>
      <c r="X12" s="3">
        <f t="shared" si="2"/>
        <v>5735181.2166666668</v>
      </c>
    </row>
    <row r="13" spans="1:36" x14ac:dyDescent="0.2">
      <c r="A13" s="4" t="s">
        <v>3</v>
      </c>
      <c r="B13" s="5"/>
      <c r="C13" s="5"/>
      <c r="D13" s="107">
        <f>+C12+D12</f>
        <v>-1027160.4799999995</v>
      </c>
      <c r="E13" s="107">
        <f>+D12+E12</f>
        <v>-3164004.9279999994</v>
      </c>
      <c r="F13" s="107">
        <f>+E12+F12</f>
        <v>-4477984.6146666659</v>
      </c>
      <c r="G13" s="5"/>
      <c r="H13" s="5"/>
      <c r="I13" s="5"/>
      <c r="J13" s="5"/>
      <c r="K13" s="5"/>
      <c r="L13" s="5"/>
      <c r="M13" s="5"/>
      <c r="N13" s="5"/>
      <c r="O13" s="5"/>
      <c r="P13" s="5"/>
      <c r="Q13" s="5"/>
      <c r="R13" s="5"/>
      <c r="S13" s="5"/>
      <c r="T13" s="5"/>
      <c r="U13" s="5"/>
      <c r="V13" s="5"/>
      <c r="W13" s="5"/>
      <c r="X13" s="5"/>
    </row>
    <row r="14" spans="1:36" ht="6" customHeight="1" x14ac:dyDescent="0.2">
      <c r="A14" s="6"/>
      <c r="B14" s="7"/>
      <c r="C14" s="7"/>
      <c r="D14" s="7"/>
      <c r="E14" s="7"/>
      <c r="F14" s="7"/>
      <c r="G14" s="7"/>
      <c r="H14" s="7"/>
      <c r="I14" s="7"/>
      <c r="J14" s="7"/>
      <c r="K14" s="7"/>
      <c r="L14" s="7"/>
      <c r="M14" s="7"/>
      <c r="N14" s="7"/>
      <c r="O14" s="7"/>
      <c r="P14" s="7"/>
      <c r="Q14" s="7"/>
      <c r="R14" s="7"/>
      <c r="S14" s="7"/>
      <c r="T14" s="7"/>
      <c r="U14" s="7"/>
      <c r="V14" s="7"/>
      <c r="W14" s="7"/>
      <c r="X14" s="7"/>
    </row>
    <row r="15" spans="1:36" s="14" customFormat="1" ht="15" x14ac:dyDescent="0.25">
      <c r="A15" s="16" t="s">
        <v>6</v>
      </c>
      <c r="B15" s="87"/>
      <c r="C15" s="87"/>
      <c r="D15" s="87">
        <f>C16+D10-D4</f>
        <v>83480.650000000373</v>
      </c>
      <c r="E15" s="87">
        <f t="shared" ref="E15:W15" si="3">D15+E10-D4</f>
        <v>68487.299999999814</v>
      </c>
      <c r="F15" s="87">
        <f t="shared" si="3"/>
        <v>63340.633333333768</v>
      </c>
      <c r="G15" s="87">
        <f t="shared" si="3"/>
        <v>72701.833333333489</v>
      </c>
      <c r="H15" s="87">
        <f t="shared" si="3"/>
        <v>47488.733333333395</v>
      </c>
      <c r="I15" s="87">
        <f t="shared" si="3"/>
        <v>64272.599999999627</v>
      </c>
      <c r="J15" s="87">
        <f t="shared" si="3"/>
        <v>70130.100000000093</v>
      </c>
      <c r="K15" s="87">
        <f t="shared" si="3"/>
        <v>79434.549999999814</v>
      </c>
      <c r="L15" s="87">
        <f t="shared" si="3"/>
        <v>115867.20000000205</v>
      </c>
      <c r="M15" s="87">
        <f t="shared" si="3"/>
        <v>73685.016666666605</v>
      </c>
      <c r="N15" s="87">
        <f t="shared" si="3"/>
        <v>86306.533333333209</v>
      </c>
      <c r="O15" s="87">
        <f t="shared" si="3"/>
        <v>95408.049999999814</v>
      </c>
      <c r="P15" s="87">
        <f t="shared" si="3"/>
        <v>90099.099999999627</v>
      </c>
      <c r="Q15" s="87">
        <f t="shared" si="3"/>
        <v>73906.283333333209</v>
      </c>
      <c r="R15" s="87">
        <f t="shared" si="3"/>
        <v>68347.883333333768</v>
      </c>
      <c r="S15" s="87">
        <f t="shared" si="3"/>
        <v>78522.783333333209</v>
      </c>
      <c r="T15" s="87">
        <f t="shared" si="3"/>
        <v>69292.633333333302</v>
      </c>
      <c r="U15" s="87">
        <f t="shared" si="3"/>
        <v>69419.216666674241</v>
      </c>
      <c r="V15" s="87">
        <f t="shared" si="3"/>
        <v>75745.300000000745</v>
      </c>
      <c r="W15" s="87">
        <f t="shared" si="3"/>
        <v>95797.099999999627</v>
      </c>
      <c r="X15" s="87">
        <f t="shared" ref="X15" si="4">W15+X10-X4</f>
        <v>79552.316666666418</v>
      </c>
    </row>
    <row r="16" spans="1:36" x14ac:dyDescent="0.2">
      <c r="A16" s="4" t="s">
        <v>7</v>
      </c>
      <c r="B16" s="5"/>
      <c r="C16" s="5">
        <v>478.79999999999995</v>
      </c>
      <c r="D16" s="5">
        <v>208020</v>
      </c>
      <c r="E16" s="5">
        <v>454955.46500000003</v>
      </c>
      <c r="F16" s="5">
        <v>571494.13599999994</v>
      </c>
      <c r="G16" s="5"/>
      <c r="H16" s="5"/>
      <c r="I16" s="5"/>
      <c r="J16" s="5"/>
      <c r="K16" s="5"/>
      <c r="L16" s="5"/>
      <c r="M16" s="5"/>
      <c r="N16" s="5"/>
      <c r="O16" s="5"/>
      <c r="P16" s="5"/>
      <c r="Q16" s="5"/>
      <c r="R16" s="5"/>
      <c r="S16" s="5"/>
      <c r="T16" s="5"/>
      <c r="U16" s="5"/>
      <c r="V16" s="5"/>
      <c r="W16" s="5"/>
      <c r="X16" s="5"/>
    </row>
    <row r="17" spans="1:24" x14ac:dyDescent="0.2">
      <c r="A17" s="2" t="s">
        <v>2</v>
      </c>
      <c r="B17" s="3"/>
      <c r="C17" s="3"/>
      <c r="D17" s="3">
        <f>+D15-D16</f>
        <v>-124539.34999999963</v>
      </c>
      <c r="E17" s="3">
        <f t="shared" ref="E17:X17" si="5">+E15-E16</f>
        <v>-386468.16500000021</v>
      </c>
      <c r="F17" s="3">
        <f t="shared" si="5"/>
        <v>-508153.50266666617</v>
      </c>
      <c r="G17" s="3">
        <f t="shared" si="5"/>
        <v>72701.833333333489</v>
      </c>
      <c r="H17" s="3">
        <f t="shared" si="5"/>
        <v>47488.733333333395</v>
      </c>
      <c r="I17" s="3">
        <f t="shared" si="5"/>
        <v>64272.599999999627</v>
      </c>
      <c r="J17" s="3">
        <f t="shared" si="5"/>
        <v>70130.100000000093</v>
      </c>
      <c r="K17" s="3">
        <f t="shared" si="5"/>
        <v>79434.549999999814</v>
      </c>
      <c r="L17" s="3">
        <f t="shared" si="5"/>
        <v>115867.20000000205</v>
      </c>
      <c r="M17" s="3">
        <f t="shared" si="5"/>
        <v>73685.016666666605</v>
      </c>
      <c r="N17" s="3">
        <f t="shared" si="5"/>
        <v>86306.533333333209</v>
      </c>
      <c r="O17" s="3">
        <f t="shared" si="5"/>
        <v>95408.049999999814</v>
      </c>
      <c r="P17" s="3">
        <f t="shared" si="5"/>
        <v>90099.099999999627</v>
      </c>
      <c r="Q17" s="3">
        <f t="shared" si="5"/>
        <v>73906.283333333209</v>
      </c>
      <c r="R17" s="3">
        <f t="shared" si="5"/>
        <v>68347.883333333768</v>
      </c>
      <c r="S17" s="3">
        <f t="shared" si="5"/>
        <v>78522.783333333209</v>
      </c>
      <c r="T17" s="3">
        <f t="shared" si="5"/>
        <v>69292.633333333302</v>
      </c>
      <c r="U17" s="3">
        <f t="shared" si="5"/>
        <v>69419.216666674241</v>
      </c>
      <c r="V17" s="3">
        <f t="shared" si="5"/>
        <v>75745.300000000745</v>
      </c>
      <c r="W17" s="3">
        <f t="shared" si="5"/>
        <v>95797.099999999627</v>
      </c>
      <c r="X17" s="3">
        <f t="shared" si="5"/>
        <v>79552.316666666418</v>
      </c>
    </row>
    <row r="18" spans="1:24" x14ac:dyDescent="0.2">
      <c r="A18" s="4" t="s">
        <v>8</v>
      </c>
      <c r="B18" s="5">
        <f>IFERROR(B16/(#REF!/$B$19),0)</f>
        <v>0</v>
      </c>
      <c r="C18" s="100">
        <f>IFERROR(C16/(D4/$B$19),0)</f>
        <v>2.7082571298206186E-3</v>
      </c>
      <c r="D18" s="100">
        <f>IFERROR(D16/(E4/$B$19),0)</f>
        <v>1.2459174671016577</v>
      </c>
      <c r="E18" s="100">
        <f>IFERROR(E16/(F4/$B$19),0)</f>
        <v>3.3214586134947646</v>
      </c>
      <c r="F18" s="100">
        <f>IFERROR(F16/(G4/$B$19),0)</f>
        <v>4.5112758266284043</v>
      </c>
      <c r="G18" s="100">
        <f t="shared" ref="G18:X18" si="6">IFERROR(G15/(H4/$B$19),0)</f>
        <v>0.49958769593033087</v>
      </c>
      <c r="H18" s="100">
        <f t="shared" si="6"/>
        <v>0.49936906836635042</v>
      </c>
      <c r="I18" s="100">
        <f t="shared" si="6"/>
        <v>0.49953367344083427</v>
      </c>
      <c r="J18" s="100">
        <f t="shared" si="6"/>
        <v>0.49957258929678178</v>
      </c>
      <c r="K18" s="100">
        <f t="shared" si="6"/>
        <v>0.49962261563842936</v>
      </c>
      <c r="L18" s="100">
        <f t="shared" si="6"/>
        <v>0.49974121690165058</v>
      </c>
      <c r="M18" s="100">
        <f t="shared" si="6"/>
        <v>0.49959319285077075</v>
      </c>
      <c r="N18" s="100">
        <f t="shared" si="6"/>
        <v>0.49965264323063335</v>
      </c>
      <c r="O18" s="100">
        <f t="shared" si="6"/>
        <v>0.49968575874336918</v>
      </c>
      <c r="P18" s="100">
        <f t="shared" si="6"/>
        <v>0.4996672548860826</v>
      </c>
      <c r="Q18" s="100">
        <f t="shared" si="6"/>
        <v>0.49959440979527298</v>
      </c>
      <c r="R18" s="100">
        <f t="shared" si="6"/>
        <v>0.49956145405269159</v>
      </c>
      <c r="S18" s="100">
        <f t="shared" si="6"/>
        <v>0.49961823698872038</v>
      </c>
      <c r="T18" s="100">
        <f t="shared" si="6"/>
        <v>0.49956742810534932</v>
      </c>
      <c r="U18" s="100">
        <f t="shared" si="6"/>
        <v>0.49956821620283748</v>
      </c>
      <c r="V18" s="100">
        <f t="shared" si="6"/>
        <v>0.49960424930711139</v>
      </c>
      <c r="W18" s="100">
        <f t="shared" si="6"/>
        <v>0.49968703413727111</v>
      </c>
      <c r="X18" s="100">
        <f t="shared" si="6"/>
        <v>0.49962317388494382</v>
      </c>
    </row>
    <row r="19" spans="1:24" x14ac:dyDescent="0.2">
      <c r="B19" s="10">
        <v>30</v>
      </c>
    </row>
    <row r="20" spans="1:24" x14ac:dyDescent="0.2">
      <c r="D20" s="101"/>
    </row>
    <row r="21" spans="1:24" ht="15" hidden="1" x14ac:dyDescent="0.25">
      <c r="A21" s="11" t="s">
        <v>9</v>
      </c>
    </row>
    <row r="22" spans="1:24" ht="15.75" hidden="1" thickBot="1" x14ac:dyDescent="0.3">
      <c r="A22" s="12">
        <v>0.95</v>
      </c>
    </row>
    <row r="23" spans="1:24" ht="15" thickBot="1" x14ac:dyDescent="0.25">
      <c r="H23" s="1"/>
    </row>
    <row r="24" spans="1:24" ht="15" x14ac:dyDescent="0.25">
      <c r="A24" s="11" t="s">
        <v>8</v>
      </c>
    </row>
    <row r="25" spans="1:24" ht="15.75" thickBot="1" x14ac:dyDescent="0.25">
      <c r="A25" s="13">
        <v>0.5</v>
      </c>
    </row>
  </sheetData>
  <mergeCells count="24">
    <mergeCell ref="T1:T2"/>
    <mergeCell ref="U1:U2"/>
    <mergeCell ref="M1:M2"/>
    <mergeCell ref="N1:N2"/>
    <mergeCell ref="O1:O2"/>
    <mergeCell ref="P1:P2"/>
    <mergeCell ref="Q1:Q2"/>
    <mergeCell ref="R1:R2"/>
    <mergeCell ref="V1:V2"/>
    <mergeCell ref="W1:W2"/>
    <mergeCell ref="X1:X2"/>
    <mergeCell ref="L1:L2"/>
    <mergeCell ref="A1:A2"/>
    <mergeCell ref="B1:B2"/>
    <mergeCell ref="C1:C2"/>
    <mergeCell ref="D1:D2"/>
    <mergeCell ref="E1:E2"/>
    <mergeCell ref="F1:F2"/>
    <mergeCell ref="G1:G2"/>
    <mergeCell ref="H1:H2"/>
    <mergeCell ref="I1:I2"/>
    <mergeCell ref="J1:J2"/>
    <mergeCell ref="K1:K2"/>
    <mergeCell ref="S1:S2"/>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7">
    <tabColor rgb="FF00FF00"/>
  </sheetPr>
  <dimension ref="A1:Y25"/>
  <sheetViews>
    <sheetView showGridLines="0" zoomScale="110" zoomScaleNormal="110" workbookViewId="0">
      <pane xSplit="1" ySplit="2" topLeftCell="C3" activePane="bottomRight" state="frozen"/>
      <selection pane="topRight" activeCell="B1" sqref="B1"/>
      <selection pane="bottomLeft" activeCell="A3" sqref="A3"/>
      <selection pane="bottomRight" activeCell="H8" sqref="H8"/>
    </sheetView>
  </sheetViews>
  <sheetFormatPr baseColWidth="10" defaultRowHeight="14.25" x14ac:dyDescent="0.2"/>
  <cols>
    <col min="1" max="1" width="25" bestFit="1" customWidth="1"/>
    <col min="2" max="2" width="11.125" hidden="1" customWidth="1"/>
    <col min="3" max="4" width="10.25" bestFit="1" customWidth="1"/>
    <col min="5" max="5" width="11.25" bestFit="1" customWidth="1"/>
    <col min="6" max="7" width="10.25" bestFit="1" customWidth="1"/>
    <col min="8" max="20" width="11.25" bestFit="1" customWidth="1"/>
    <col min="21" max="21" width="10.25" bestFit="1" customWidth="1"/>
    <col min="25" max="25" width="12.75" bestFit="1" customWidth="1"/>
  </cols>
  <sheetData>
    <row r="1" spans="1:25" s="14" customFormat="1" ht="15" x14ac:dyDescent="0.25">
      <c r="A1" s="124" t="s">
        <v>17</v>
      </c>
      <c r="B1" s="122">
        <v>42552</v>
      </c>
      <c r="C1" s="122">
        <v>42583</v>
      </c>
      <c r="D1" s="122">
        <v>42614</v>
      </c>
      <c r="E1" s="122">
        <v>42644</v>
      </c>
      <c r="F1" s="122">
        <v>42675</v>
      </c>
      <c r="G1" s="126">
        <v>42705</v>
      </c>
      <c r="H1" s="122">
        <v>42736</v>
      </c>
      <c r="I1" s="122">
        <v>42767</v>
      </c>
      <c r="J1" s="122">
        <v>42795</v>
      </c>
      <c r="K1" s="122">
        <v>42826</v>
      </c>
      <c r="L1" s="122">
        <v>42856</v>
      </c>
      <c r="M1" s="122">
        <v>42887</v>
      </c>
      <c r="N1" s="122">
        <v>42917</v>
      </c>
      <c r="O1" s="122">
        <v>42948</v>
      </c>
      <c r="P1" s="122">
        <v>42979</v>
      </c>
      <c r="Q1" s="122">
        <v>43009</v>
      </c>
      <c r="R1" s="122">
        <v>43040</v>
      </c>
      <c r="S1" s="122">
        <v>43070</v>
      </c>
      <c r="T1" s="122">
        <v>43101</v>
      </c>
      <c r="U1" s="122">
        <v>43132</v>
      </c>
      <c r="V1" s="122">
        <v>43160</v>
      </c>
      <c r="W1" s="122">
        <v>43191</v>
      </c>
      <c r="X1" s="122">
        <v>43221</v>
      </c>
    </row>
    <row r="2" spans="1:25" s="117" customFormat="1" ht="15" x14ac:dyDescent="0.25">
      <c r="A2" s="125"/>
      <c r="B2" s="123"/>
      <c r="C2" s="123"/>
      <c r="D2" s="123"/>
      <c r="E2" s="123"/>
      <c r="F2" s="123"/>
      <c r="G2" s="127"/>
      <c r="H2" s="123"/>
      <c r="I2" s="123"/>
      <c r="J2" s="123"/>
      <c r="K2" s="123"/>
      <c r="L2" s="123"/>
      <c r="M2" s="123"/>
      <c r="N2" s="123"/>
      <c r="O2" s="123"/>
      <c r="P2" s="123"/>
      <c r="Q2" s="123"/>
      <c r="R2" s="123"/>
      <c r="S2" s="123"/>
      <c r="T2" s="123"/>
      <c r="U2" s="123"/>
      <c r="V2" s="123"/>
      <c r="W2" s="123"/>
      <c r="X2" s="123"/>
    </row>
    <row r="3" spans="1:25" s="1" customFormat="1" ht="15" x14ac:dyDescent="0.2">
      <c r="A3" s="89" t="s">
        <v>214</v>
      </c>
      <c r="B3" s="90"/>
      <c r="C3" s="90"/>
      <c r="D3" s="90"/>
      <c r="E3" s="90"/>
      <c r="F3" s="90"/>
      <c r="G3" s="90"/>
      <c r="H3" s="90"/>
      <c r="I3" s="90"/>
      <c r="J3" s="90"/>
      <c r="K3" s="90"/>
      <c r="L3" s="90"/>
      <c r="M3" s="90"/>
      <c r="N3" s="90"/>
      <c r="O3" s="90"/>
      <c r="P3" s="90"/>
      <c r="Q3" s="90"/>
      <c r="R3" s="90"/>
      <c r="S3" s="90"/>
      <c r="T3" s="90"/>
      <c r="U3" s="90"/>
      <c r="V3" s="90"/>
      <c r="W3" s="90"/>
      <c r="X3" s="90"/>
    </row>
    <row r="4" spans="1:25" s="14" customFormat="1" ht="15" x14ac:dyDescent="0.25">
      <c r="A4" s="16" t="s">
        <v>0</v>
      </c>
      <c r="B4" s="87"/>
      <c r="C4" s="87"/>
      <c r="D4" s="87">
        <v>1674490</v>
      </c>
      <c r="E4" s="87">
        <v>1772231</v>
      </c>
      <c r="F4" s="87">
        <v>1588654.0800000003</v>
      </c>
      <c r="G4" s="87">
        <v>1981572</v>
      </c>
      <c r="H4" s="87">
        <v>1471700.88</v>
      </c>
      <c r="I4" s="87">
        <v>1460542.32</v>
      </c>
      <c r="J4" s="87">
        <v>1277378.6400000006</v>
      </c>
      <c r="K4" s="87">
        <v>1548709.2000000002</v>
      </c>
      <c r="L4" s="87">
        <v>1822401.7199999981</v>
      </c>
      <c r="M4" s="87">
        <v>1990744.5599999998</v>
      </c>
      <c r="N4" s="87">
        <v>1939413.2400000005</v>
      </c>
      <c r="O4" s="87">
        <v>1650790.8</v>
      </c>
      <c r="P4" s="87">
        <v>1808449.1999999988</v>
      </c>
      <c r="Q4" s="87">
        <v>1914009.48</v>
      </c>
      <c r="R4" s="87">
        <v>1715746.4064000002</v>
      </c>
      <c r="S4" s="87">
        <v>2140097.7599999998</v>
      </c>
      <c r="T4" s="87">
        <v>1589436.9504000004</v>
      </c>
      <c r="U4" s="87">
        <v>1577385.7056</v>
      </c>
      <c r="V4" s="87">
        <v>1379568.9312000005</v>
      </c>
      <c r="W4" s="87">
        <v>1672605.9360000005</v>
      </c>
      <c r="X4" s="87">
        <v>1968193.8575999981</v>
      </c>
      <c r="Y4" s="111">
        <v>1968193.8575999981</v>
      </c>
    </row>
    <row r="5" spans="1:25" s="1" customFormat="1" x14ac:dyDescent="0.2">
      <c r="A5" s="91" t="s">
        <v>213</v>
      </c>
      <c r="B5" s="90"/>
      <c r="C5" s="90"/>
      <c r="D5" s="90"/>
      <c r="E5" s="90"/>
      <c r="F5" s="90"/>
      <c r="G5" s="90"/>
      <c r="H5" s="90"/>
      <c r="I5" s="90"/>
      <c r="J5" s="90"/>
      <c r="K5" s="90"/>
      <c r="L5" s="90"/>
      <c r="M5" s="90"/>
      <c r="N5" s="90"/>
      <c r="O5" s="90"/>
      <c r="P5" s="90"/>
      <c r="Q5" s="90"/>
      <c r="R5" s="90"/>
      <c r="S5" s="90"/>
      <c r="T5" s="90"/>
      <c r="U5" s="90"/>
      <c r="V5" s="90"/>
      <c r="W5" s="90"/>
      <c r="X5" s="90"/>
    </row>
    <row r="6" spans="1:25" x14ac:dyDescent="0.2">
      <c r="A6" s="4" t="s">
        <v>1</v>
      </c>
      <c r="B6" s="5"/>
      <c r="C6" s="5">
        <v>1528510</v>
      </c>
      <c r="D6" s="5">
        <v>1674490</v>
      </c>
      <c r="E6" s="5">
        <v>1788635</v>
      </c>
      <c r="F6" s="5">
        <v>1686835</v>
      </c>
      <c r="G6" s="5"/>
      <c r="H6" s="5"/>
      <c r="I6" s="5"/>
      <c r="J6" s="5"/>
      <c r="K6" s="5"/>
      <c r="L6" s="5"/>
      <c r="M6" s="5"/>
      <c r="N6" s="5"/>
      <c r="O6" s="5"/>
      <c r="P6" s="5"/>
      <c r="Q6" s="5"/>
      <c r="R6" s="5"/>
      <c r="S6" s="5"/>
      <c r="T6" s="5"/>
      <c r="U6" s="5"/>
      <c r="V6" s="5"/>
      <c r="W6" s="5"/>
      <c r="X6" s="5"/>
    </row>
    <row r="7" spans="1:25" x14ac:dyDescent="0.2">
      <c r="A7" s="2" t="s">
        <v>2</v>
      </c>
      <c r="B7" s="3"/>
      <c r="C7" s="3"/>
      <c r="D7" s="3">
        <f>+D4-D6</f>
        <v>0</v>
      </c>
      <c r="E7" s="3">
        <f>+E4-E6</f>
        <v>-16404</v>
      </c>
      <c r="F7" s="3">
        <f>+F4-F6</f>
        <v>-98180.919999999693</v>
      </c>
      <c r="G7" s="3"/>
      <c r="H7" s="3"/>
      <c r="I7" s="3"/>
      <c r="J7" s="3"/>
      <c r="K7" s="3"/>
      <c r="L7" s="3"/>
      <c r="M7" s="3"/>
      <c r="N7" s="3"/>
      <c r="O7" s="3"/>
      <c r="P7" s="3"/>
      <c r="Q7" s="3"/>
      <c r="R7" s="3"/>
      <c r="S7" s="3"/>
      <c r="T7" s="3"/>
      <c r="U7" s="3"/>
      <c r="V7" s="3"/>
      <c r="W7" s="3"/>
      <c r="X7" s="3"/>
    </row>
    <row r="8" spans="1:25" x14ac:dyDescent="0.2">
      <c r="A8" s="4" t="s">
        <v>3</v>
      </c>
      <c r="B8" s="5"/>
      <c r="C8" s="5"/>
      <c r="D8" s="5">
        <f>C7+D7</f>
        <v>0</v>
      </c>
      <c r="E8" s="5">
        <f>D7+E7</f>
        <v>-16404</v>
      </c>
      <c r="F8" s="5">
        <f>E7+F7</f>
        <v>-114584.91999999969</v>
      </c>
      <c r="G8" s="5"/>
      <c r="H8" s="5"/>
      <c r="I8" s="5"/>
      <c r="J8" s="5"/>
      <c r="K8" s="5"/>
      <c r="L8" s="5"/>
      <c r="M8" s="5"/>
      <c r="N8" s="5"/>
      <c r="O8" s="5"/>
      <c r="P8" s="5"/>
      <c r="Q8" s="5"/>
      <c r="R8" s="5"/>
      <c r="S8" s="5"/>
      <c r="T8" s="5"/>
      <c r="U8" s="5"/>
      <c r="V8" s="5"/>
      <c r="W8" s="5"/>
      <c r="X8" s="5"/>
    </row>
    <row r="9" spans="1:25" ht="6" customHeight="1" x14ac:dyDescent="0.2">
      <c r="A9" s="6"/>
      <c r="B9" s="7"/>
      <c r="C9" s="7"/>
      <c r="D9" s="7"/>
      <c r="E9" s="7"/>
      <c r="F9" s="7"/>
      <c r="G9" s="7"/>
      <c r="H9" s="7"/>
      <c r="I9" s="7"/>
      <c r="J9" s="7"/>
      <c r="K9" s="7"/>
      <c r="L9" s="7"/>
      <c r="M9" s="7"/>
      <c r="N9" s="7"/>
      <c r="O9" s="7"/>
      <c r="P9" s="7"/>
      <c r="Q9" s="7"/>
      <c r="R9" s="7"/>
      <c r="S9" s="7"/>
      <c r="T9" s="7"/>
      <c r="U9" s="7"/>
      <c r="V9" s="7"/>
      <c r="W9" s="7"/>
      <c r="X9" s="7"/>
    </row>
    <row r="10" spans="1:25" s="14" customFormat="1" ht="15" x14ac:dyDescent="0.25">
      <c r="A10" s="16" t="s">
        <v>4</v>
      </c>
      <c r="B10" s="87"/>
      <c r="C10" s="87"/>
      <c r="D10" s="87">
        <v>1733564.3666666667</v>
      </c>
      <c r="E10" s="87">
        <v>1766111.7693333332</v>
      </c>
      <c r="F10" s="87">
        <v>1601751.3440000005</v>
      </c>
      <c r="G10" s="87">
        <v>1964576.2959999999</v>
      </c>
      <c r="H10" s="87">
        <v>1471328.9279999998</v>
      </c>
      <c r="I10" s="87">
        <v>1454436.8640000003</v>
      </c>
      <c r="J10" s="87">
        <v>1286422.9920000006</v>
      </c>
      <c r="K10" s="87">
        <v>1557832.284</v>
      </c>
      <c r="L10" s="87">
        <v>1828013.1479999982</v>
      </c>
      <c r="M10" s="87">
        <v>1989033.5159999998</v>
      </c>
      <c r="N10" s="87">
        <v>1929792.4920000006</v>
      </c>
      <c r="O10" s="87">
        <v>1656046.08</v>
      </c>
      <c r="P10" s="87">
        <v>1811967.8759999988</v>
      </c>
      <c r="Q10" s="87">
        <v>1907400.7108799999</v>
      </c>
      <c r="R10" s="87">
        <v>1729891.4515200001</v>
      </c>
      <c r="S10" s="87">
        <v>2121742.3996799998</v>
      </c>
      <c r="T10" s="87">
        <v>1589035.2422400005</v>
      </c>
      <c r="U10" s="87">
        <v>1570791.8131199998</v>
      </c>
      <c r="V10" s="87">
        <v>1389336.8313600004</v>
      </c>
      <c r="W10" s="87">
        <v>1682458.8667200003</v>
      </c>
      <c r="X10" s="87">
        <v>1968193.8575999981</v>
      </c>
    </row>
    <row r="11" spans="1:25" x14ac:dyDescent="0.2">
      <c r="A11" s="4" t="s">
        <v>5</v>
      </c>
      <c r="B11" s="5"/>
      <c r="C11" s="5">
        <v>1563315</v>
      </c>
      <c r="D11" s="5">
        <v>1813832</v>
      </c>
      <c r="E11" s="5">
        <v>1617880</v>
      </c>
      <c r="F11" s="5">
        <v>1735040</v>
      </c>
      <c r="G11" s="5"/>
      <c r="H11" s="5"/>
      <c r="I11" s="5"/>
      <c r="J11" s="5"/>
      <c r="K11" s="5"/>
      <c r="L11" s="5"/>
      <c r="M11" s="5"/>
      <c r="N11" s="5"/>
      <c r="O11" s="5"/>
      <c r="P11" s="5"/>
      <c r="Q11" s="5"/>
      <c r="R11" s="5"/>
      <c r="S11" s="5"/>
      <c r="T11" s="5"/>
      <c r="U11" s="5"/>
      <c r="V11" s="5"/>
      <c r="W11" s="5"/>
      <c r="X11" s="5"/>
    </row>
    <row r="12" spans="1:25" x14ac:dyDescent="0.2">
      <c r="A12" s="2" t="s">
        <v>2</v>
      </c>
      <c r="B12" s="3"/>
      <c r="C12" s="3"/>
      <c r="D12" s="3">
        <f>D10-D11</f>
        <v>-80267.633333333302</v>
      </c>
      <c r="E12" s="3">
        <f t="shared" ref="E12:F12" si="0">E10-E11</f>
        <v>148231.76933333324</v>
      </c>
      <c r="F12" s="3">
        <f t="shared" si="0"/>
        <v>-133288.65599999949</v>
      </c>
      <c r="G12" s="3">
        <v>0</v>
      </c>
      <c r="H12" s="3">
        <v>0</v>
      </c>
      <c r="I12" s="3">
        <v>0</v>
      </c>
      <c r="J12" s="3">
        <v>0</v>
      </c>
      <c r="K12" s="3">
        <v>0</v>
      </c>
      <c r="L12" s="3">
        <v>0</v>
      </c>
      <c r="M12" s="3">
        <v>0</v>
      </c>
      <c r="N12" s="3">
        <v>0</v>
      </c>
      <c r="O12" s="3">
        <v>0</v>
      </c>
      <c r="P12" s="3">
        <v>0</v>
      </c>
      <c r="Q12" s="3">
        <v>0</v>
      </c>
      <c r="R12" s="3">
        <v>0</v>
      </c>
      <c r="S12" s="3">
        <v>0</v>
      </c>
      <c r="T12" s="3">
        <v>0</v>
      </c>
      <c r="U12" s="3">
        <v>0</v>
      </c>
      <c r="V12" s="3"/>
      <c r="W12" s="3"/>
      <c r="X12" s="3"/>
    </row>
    <row r="13" spans="1:25" x14ac:dyDescent="0.2">
      <c r="A13" s="4" t="s">
        <v>3</v>
      </c>
      <c r="B13" s="5"/>
      <c r="C13" s="5"/>
      <c r="D13" s="5">
        <f>C12+D12</f>
        <v>-80267.633333333302</v>
      </c>
      <c r="E13" s="5">
        <f t="shared" ref="E13:F13" si="1">D12+E12</f>
        <v>67964.13599999994</v>
      </c>
      <c r="F13" s="5">
        <f t="shared" si="1"/>
        <v>14943.113333333749</v>
      </c>
      <c r="G13" s="5"/>
      <c r="H13" s="5"/>
      <c r="I13" s="5"/>
      <c r="J13" s="5"/>
      <c r="K13" s="5"/>
      <c r="L13" s="5"/>
      <c r="M13" s="5"/>
      <c r="N13" s="5"/>
      <c r="O13" s="5"/>
      <c r="P13" s="5"/>
      <c r="Q13" s="5"/>
      <c r="R13" s="5"/>
      <c r="S13" s="5"/>
      <c r="T13" s="5"/>
      <c r="U13" s="5"/>
      <c r="V13" s="5"/>
      <c r="W13" s="5"/>
      <c r="X13" s="5"/>
    </row>
    <row r="14" spans="1:25" ht="6" customHeight="1" x14ac:dyDescent="0.2">
      <c r="A14" s="6"/>
      <c r="B14" s="7"/>
      <c r="C14" s="7"/>
      <c r="D14" s="7"/>
      <c r="E14" s="7"/>
      <c r="F14" s="7"/>
      <c r="G14" s="7"/>
      <c r="H14" s="7"/>
      <c r="I14" s="7"/>
      <c r="J14" s="7"/>
      <c r="K14" s="7"/>
      <c r="L14" s="7"/>
      <c r="M14" s="7"/>
      <c r="N14" s="7"/>
      <c r="O14" s="7"/>
      <c r="P14" s="7"/>
      <c r="Q14" s="7"/>
      <c r="R14" s="7"/>
      <c r="S14" s="7"/>
      <c r="T14" s="7"/>
      <c r="U14" s="7"/>
      <c r="V14" s="7"/>
      <c r="W14" s="7"/>
      <c r="X14" s="7"/>
    </row>
    <row r="15" spans="1:25" s="14" customFormat="1" ht="15" x14ac:dyDescent="0.25">
      <c r="A15" s="17" t="s">
        <v>6</v>
      </c>
      <c r="B15" s="108"/>
      <c r="C15" s="87">
        <f>C10-C4+B16</f>
        <v>0</v>
      </c>
      <c r="D15" s="87">
        <f>C16+D10-D4</f>
        <v>59074.366666666698</v>
      </c>
      <c r="E15" s="87">
        <f>D15+E10-E4</f>
        <v>52955.13599999994</v>
      </c>
      <c r="F15" s="87">
        <f t="shared" ref="F15:T15" si="2">E15+F10-F4</f>
        <v>66052.40000000014</v>
      </c>
      <c r="G15" s="87">
        <f>F15+G10-G4</f>
        <v>49056.695999999996</v>
      </c>
      <c r="H15" s="87">
        <f t="shared" si="2"/>
        <v>48684.743999999948</v>
      </c>
      <c r="I15" s="87">
        <f t="shared" si="2"/>
        <v>42579.288000000175</v>
      </c>
      <c r="J15" s="87">
        <f t="shared" si="2"/>
        <v>51623.64000000013</v>
      </c>
      <c r="K15" s="87">
        <f t="shared" si="2"/>
        <v>60746.723999999929</v>
      </c>
      <c r="L15" s="87">
        <f t="shared" si="2"/>
        <v>66358.152000000002</v>
      </c>
      <c r="M15" s="87">
        <f t="shared" si="2"/>
        <v>64647.108000000007</v>
      </c>
      <c r="N15" s="87">
        <f t="shared" si="2"/>
        <v>55026.360000000102</v>
      </c>
      <c r="O15" s="87">
        <f t="shared" si="2"/>
        <v>60281.64000000013</v>
      </c>
      <c r="P15" s="87">
        <f t="shared" si="2"/>
        <v>63800.316000000108</v>
      </c>
      <c r="Q15" s="87">
        <f t="shared" si="2"/>
        <v>57191.546880000038</v>
      </c>
      <c r="R15" s="87">
        <f t="shared" si="2"/>
        <v>71336.591999999946</v>
      </c>
      <c r="S15" s="87">
        <f t="shared" si="2"/>
        <v>52981.231680000201</v>
      </c>
      <c r="T15" s="87">
        <f t="shared" si="2"/>
        <v>52579.523520000279</v>
      </c>
      <c r="U15" s="87">
        <f t="shared" ref="U15" si="3">T15+U10-U4</f>
        <v>45985.631040000124</v>
      </c>
      <c r="V15" s="87">
        <f t="shared" ref="V15" si="4">U15+V10-V4</f>
        <v>55753.531200000085</v>
      </c>
      <c r="W15" s="87">
        <f t="shared" ref="W15" si="5">V15+W10-W4</f>
        <v>65606.461919999914</v>
      </c>
      <c r="X15" s="87">
        <f t="shared" ref="X15" si="6">W15+X10-X4</f>
        <v>65606.461919999914</v>
      </c>
    </row>
    <row r="16" spans="1:25" x14ac:dyDescent="0.2">
      <c r="A16" s="2" t="s">
        <v>7</v>
      </c>
      <c r="B16" s="8"/>
      <c r="C16" s="3">
        <v>0</v>
      </c>
      <c r="D16" s="3">
        <v>11904.999400000001</v>
      </c>
      <c r="E16" s="3">
        <v>2707</v>
      </c>
      <c r="F16" s="3">
        <v>94514.4</v>
      </c>
      <c r="G16" s="3"/>
      <c r="H16" s="3"/>
      <c r="I16" s="3"/>
      <c r="J16" s="3"/>
      <c r="K16" s="3"/>
      <c r="L16" s="3"/>
      <c r="M16" s="3"/>
      <c r="N16" s="3"/>
      <c r="O16" s="3"/>
      <c r="P16" s="3"/>
      <c r="Q16" s="3"/>
      <c r="R16" s="3"/>
      <c r="S16" s="3"/>
      <c r="T16" s="3"/>
      <c r="U16" s="3"/>
      <c r="V16" s="3"/>
      <c r="W16" s="3"/>
      <c r="X16" s="3"/>
    </row>
    <row r="17" spans="1:24" x14ac:dyDescent="0.2">
      <c r="A17" s="4" t="s">
        <v>2</v>
      </c>
      <c r="B17" s="5"/>
      <c r="C17" s="5"/>
      <c r="D17" s="5">
        <f>+D15-D16</f>
        <v>47169.367266666697</v>
      </c>
      <c r="E17" s="5">
        <f>+E15-E16</f>
        <v>50248.13599999994</v>
      </c>
      <c r="F17" s="5">
        <f>+F15-F16</f>
        <v>-28461.999999999854</v>
      </c>
      <c r="G17" s="5"/>
      <c r="H17" s="5"/>
      <c r="I17" s="5"/>
      <c r="J17" s="5"/>
      <c r="K17" s="5"/>
      <c r="L17" s="5"/>
      <c r="M17" s="5"/>
      <c r="N17" s="5"/>
      <c r="O17" s="5"/>
      <c r="P17" s="5"/>
      <c r="Q17" s="5"/>
      <c r="R17" s="5"/>
      <c r="S17" s="5"/>
      <c r="T17" s="5"/>
      <c r="U17" s="5"/>
      <c r="V17" s="5"/>
      <c r="W17" s="5"/>
      <c r="X17" s="5"/>
    </row>
    <row r="18" spans="1:24" x14ac:dyDescent="0.2">
      <c r="A18" s="2" t="s">
        <v>8</v>
      </c>
      <c r="B18" s="9">
        <f>IFERROR(B16/(C4/$B$19),0)</f>
        <v>0</v>
      </c>
      <c r="C18" s="9">
        <f>IFERROR(C16/(D4/$B$19),0)</f>
        <v>0</v>
      </c>
      <c r="D18" s="9">
        <f>IFERROR(D15/(E4/$B$19),0)</f>
        <v>1.0000000000000004</v>
      </c>
      <c r="E18" s="9">
        <f>IFERROR(E16/(F4/$B$19),0)</f>
        <v>5.1118743232006797E-2</v>
      </c>
      <c r="F18" s="9">
        <f>IFERROR(F16/(G4/$B$19),0)</f>
        <v>1.4309003155070823</v>
      </c>
      <c r="G18" s="9">
        <f t="shared" ref="G18:T18" si="7">IFERROR(G15/(H4/$B$19),0)</f>
        <v>1</v>
      </c>
      <c r="H18" s="9">
        <f t="shared" si="7"/>
        <v>0.999999999999999</v>
      </c>
      <c r="I18" s="9">
        <f t="shared" si="7"/>
        <v>1.0000000000000036</v>
      </c>
      <c r="J18" s="9">
        <f t="shared" si="7"/>
        <v>1.0000000000000024</v>
      </c>
      <c r="K18" s="9">
        <f t="shared" si="7"/>
        <v>0.99999999999999989</v>
      </c>
      <c r="L18" s="9">
        <f t="shared" si="7"/>
        <v>1.0000000000000002</v>
      </c>
      <c r="M18" s="9">
        <f t="shared" si="7"/>
        <v>0.99999999999999989</v>
      </c>
      <c r="N18" s="9">
        <f t="shared" si="7"/>
        <v>1.0000000000000018</v>
      </c>
      <c r="O18" s="9">
        <f t="shared" si="7"/>
        <v>1.0000000000000029</v>
      </c>
      <c r="P18" s="9">
        <f t="shared" si="7"/>
        <v>1.0000000000000018</v>
      </c>
      <c r="Q18" s="9">
        <f t="shared" si="7"/>
        <v>1.0000000000000004</v>
      </c>
      <c r="R18" s="9">
        <f t="shared" si="7"/>
        <v>0.99999999999999933</v>
      </c>
      <c r="S18" s="9">
        <f t="shared" si="7"/>
        <v>1.0000000000000036</v>
      </c>
      <c r="T18" s="9">
        <f t="shared" si="7"/>
        <v>1.0000000000000053</v>
      </c>
      <c r="U18" s="9">
        <f t="shared" ref="U18" si="8">IFERROR(U15/(V4/$B$19),0)</f>
        <v>1.0000000000000024</v>
      </c>
      <c r="V18" s="9">
        <f t="shared" ref="V18" si="9">IFERROR(V15/(W4/$B$19),0)</f>
        <v>1.0000000000000013</v>
      </c>
      <c r="W18" s="9">
        <f t="shared" ref="W18" si="10">IFERROR(W15/(X4/$B$19),0)</f>
        <v>0.99999999999999956</v>
      </c>
      <c r="X18" s="9">
        <f t="shared" ref="X18" si="11">IFERROR(X15/(Y4/$B$19),0)</f>
        <v>0.99999999999999956</v>
      </c>
    </row>
    <row r="19" spans="1:24" x14ac:dyDescent="0.2">
      <c r="B19" s="10">
        <v>30</v>
      </c>
    </row>
    <row r="20" spans="1:24" x14ac:dyDescent="0.2">
      <c r="A20" t="s">
        <v>220</v>
      </c>
    </row>
    <row r="21" spans="1:24" ht="15" hidden="1" x14ac:dyDescent="0.25">
      <c r="A21" s="11" t="s">
        <v>9</v>
      </c>
    </row>
    <row r="22" spans="1:24" ht="15.75" hidden="1" thickBot="1" x14ac:dyDescent="0.3">
      <c r="A22" s="12">
        <v>0.95</v>
      </c>
    </row>
    <row r="23" spans="1:24" ht="15" thickBot="1" x14ac:dyDescent="0.25">
      <c r="H23" s="116"/>
    </row>
    <row r="24" spans="1:24" ht="15" x14ac:dyDescent="0.25">
      <c r="A24" s="11" t="s">
        <v>8</v>
      </c>
    </row>
    <row r="25" spans="1:24" ht="15.75" thickBot="1" x14ac:dyDescent="0.25">
      <c r="A25" s="13">
        <v>1</v>
      </c>
    </row>
  </sheetData>
  <mergeCells count="24">
    <mergeCell ref="P1:P2"/>
    <mergeCell ref="Q1:Q2"/>
    <mergeCell ref="V1:V2"/>
    <mergeCell ref="W1:W2"/>
    <mergeCell ref="X1:X2"/>
    <mergeCell ref="S1:S2"/>
    <mergeCell ref="T1:T2"/>
    <mergeCell ref="U1:U2"/>
    <mergeCell ref="R1:R2"/>
    <mergeCell ref="M1:M2"/>
    <mergeCell ref="N1:N2"/>
    <mergeCell ref="O1:O2"/>
    <mergeCell ref="L1:L2"/>
    <mergeCell ref="A1:A2"/>
    <mergeCell ref="B1:B2"/>
    <mergeCell ref="C1:C2"/>
    <mergeCell ref="D1:D2"/>
    <mergeCell ref="E1:E2"/>
    <mergeCell ref="F1:F2"/>
    <mergeCell ref="G1:G2"/>
    <mergeCell ref="H1:H2"/>
    <mergeCell ref="I1:I2"/>
    <mergeCell ref="J1:J2"/>
    <mergeCell ref="K1:K2"/>
  </mergeCells>
  <pageMargins left="0.7" right="0.7" top="0.75" bottom="0.75" header="0.3" footer="0.3"/>
  <pageSetup orientation="portrait" r:id="rId1"/>
  <ignoredErrors>
    <ignoredError sqref="D18:E18" formula="1"/>
  </ignoredError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8">
    <tabColor rgb="FF00FF00"/>
  </sheetPr>
  <dimension ref="A1:Y27"/>
  <sheetViews>
    <sheetView showGridLines="0" zoomScale="110" zoomScaleNormal="110" workbookViewId="0">
      <pane xSplit="1" ySplit="2" topLeftCell="D3" activePane="bottomRight" state="frozen"/>
      <selection pane="topRight" activeCell="B1" sqref="B1"/>
      <selection pane="bottomLeft" activeCell="A3" sqref="A3"/>
      <selection pane="bottomRight" activeCell="G1" sqref="G1:G2"/>
    </sheetView>
  </sheetViews>
  <sheetFormatPr baseColWidth="10" defaultRowHeight="14.25" x14ac:dyDescent="0.2"/>
  <cols>
    <col min="1" max="1" width="25" bestFit="1" customWidth="1"/>
    <col min="2" max="2" width="11.125" hidden="1" customWidth="1"/>
    <col min="3" max="3" width="10.25" hidden="1" customWidth="1"/>
    <col min="4" max="4" width="10.25" bestFit="1" customWidth="1"/>
    <col min="5" max="5" width="11.25" bestFit="1" customWidth="1"/>
    <col min="6" max="8" width="10.25" bestFit="1" customWidth="1"/>
    <col min="9" max="20" width="11.25" bestFit="1" customWidth="1"/>
    <col min="21" max="21" width="10.25" bestFit="1" customWidth="1"/>
  </cols>
  <sheetData>
    <row r="1" spans="1:25" s="14" customFormat="1" ht="15" x14ac:dyDescent="0.25">
      <c r="A1" s="124" t="s">
        <v>18</v>
      </c>
      <c r="B1" s="122">
        <v>42552</v>
      </c>
      <c r="C1" s="122">
        <v>42583</v>
      </c>
      <c r="D1" s="122">
        <v>42614</v>
      </c>
      <c r="E1" s="122">
        <v>42644</v>
      </c>
      <c r="F1" s="122">
        <v>42675</v>
      </c>
      <c r="G1" s="126">
        <v>42705</v>
      </c>
      <c r="H1" s="122">
        <v>42736</v>
      </c>
      <c r="I1" s="122">
        <v>42767</v>
      </c>
      <c r="J1" s="122">
        <v>42795</v>
      </c>
      <c r="K1" s="122">
        <v>42826</v>
      </c>
      <c r="L1" s="122">
        <v>42856</v>
      </c>
      <c r="M1" s="122">
        <v>42887</v>
      </c>
      <c r="N1" s="122">
        <v>42917</v>
      </c>
      <c r="O1" s="122">
        <v>42948</v>
      </c>
      <c r="P1" s="122">
        <v>42979</v>
      </c>
      <c r="Q1" s="122">
        <v>43009</v>
      </c>
      <c r="R1" s="122">
        <v>43040</v>
      </c>
      <c r="S1" s="122">
        <v>43070</v>
      </c>
      <c r="T1" s="122">
        <v>43101</v>
      </c>
      <c r="U1" s="122">
        <v>43132</v>
      </c>
      <c r="V1" s="122">
        <v>43160</v>
      </c>
      <c r="W1" s="122">
        <v>43191</v>
      </c>
      <c r="X1" s="122">
        <v>43221</v>
      </c>
    </row>
    <row r="2" spans="1:25" s="117" customFormat="1" ht="15" x14ac:dyDescent="0.25">
      <c r="A2" s="125"/>
      <c r="B2" s="123"/>
      <c r="C2" s="123"/>
      <c r="D2" s="123"/>
      <c r="E2" s="123"/>
      <c r="F2" s="123"/>
      <c r="G2" s="127"/>
      <c r="H2" s="123"/>
      <c r="I2" s="123"/>
      <c r="J2" s="123"/>
      <c r="K2" s="123"/>
      <c r="L2" s="123"/>
      <c r="M2" s="123"/>
      <c r="N2" s="123"/>
      <c r="O2" s="123"/>
      <c r="P2" s="123"/>
      <c r="Q2" s="123"/>
      <c r="R2" s="123"/>
      <c r="S2" s="123"/>
      <c r="T2" s="123"/>
      <c r="U2" s="123"/>
      <c r="V2" s="123"/>
      <c r="W2" s="123"/>
      <c r="X2" s="123"/>
    </row>
    <row r="3" spans="1:25" s="1" customFormat="1" ht="15" x14ac:dyDescent="0.2">
      <c r="A3" s="89" t="s">
        <v>214</v>
      </c>
      <c r="B3" s="90"/>
      <c r="C3" s="90"/>
      <c r="D3" s="90"/>
      <c r="E3" s="90"/>
      <c r="F3" s="90"/>
      <c r="G3" s="90"/>
      <c r="H3" s="90"/>
      <c r="I3" s="90"/>
      <c r="J3" s="90"/>
      <c r="K3" s="90"/>
      <c r="L3" s="90"/>
      <c r="M3" s="90"/>
      <c r="N3" s="90"/>
      <c r="O3" s="90"/>
      <c r="P3" s="90"/>
      <c r="Q3" s="90"/>
      <c r="R3" s="90"/>
      <c r="S3" s="90"/>
      <c r="T3" s="90"/>
      <c r="U3" s="90"/>
      <c r="V3" s="90"/>
      <c r="W3" s="90"/>
      <c r="X3" s="90"/>
    </row>
    <row r="4" spans="1:25" s="14" customFormat="1" ht="15" x14ac:dyDescent="0.25">
      <c r="A4" s="16" t="s">
        <v>0</v>
      </c>
      <c r="B4" s="87"/>
      <c r="C4" s="87"/>
      <c r="D4" s="96">
        <v>18995.628661946925</v>
      </c>
      <c r="E4" s="96">
        <v>17050</v>
      </c>
      <c r="F4" s="96">
        <v>16077.151580869306</v>
      </c>
      <c r="G4" s="96">
        <v>11952.809919978443</v>
      </c>
      <c r="H4" s="96">
        <v>18287.607899551465</v>
      </c>
      <c r="I4" s="96">
        <v>12318.19404144201</v>
      </c>
      <c r="J4" s="96">
        <v>24078.985125759162</v>
      </c>
      <c r="K4" s="96">
        <v>18093.330457023934</v>
      </c>
      <c r="L4" s="96">
        <v>4972.9032568936054</v>
      </c>
      <c r="M4" s="96">
        <v>4890.3495157879124</v>
      </c>
      <c r="N4" s="96">
        <v>25381.797721570052</v>
      </c>
      <c r="O4" s="96">
        <v>7227.0236828113484</v>
      </c>
      <c r="P4" s="96">
        <v>16153.394078749545</v>
      </c>
      <c r="Q4" s="96">
        <v>24275.305084045078</v>
      </c>
      <c r="R4" s="96">
        <v>16881.00915991277</v>
      </c>
      <c r="S4" s="96">
        <v>12550.450415977366</v>
      </c>
      <c r="T4" s="96">
        <v>18707.438294529034</v>
      </c>
      <c r="U4" s="96">
        <v>13550.01344558621</v>
      </c>
      <c r="V4" s="96">
        <v>26486.883638335083</v>
      </c>
      <c r="W4" s="96">
        <v>18913.563502726331</v>
      </c>
      <c r="X4" s="96">
        <v>5470.1935825829669</v>
      </c>
      <c r="Y4" s="97">
        <v>5470.1935825829669</v>
      </c>
    </row>
    <row r="5" spans="1:25" s="1" customFormat="1" x14ac:dyDescent="0.2">
      <c r="A5" s="91" t="s">
        <v>213</v>
      </c>
      <c r="B5" s="90"/>
      <c r="C5" s="90"/>
      <c r="D5" s="90"/>
      <c r="E5" s="90"/>
      <c r="F5" s="90"/>
      <c r="G5" s="90"/>
      <c r="H5" s="90"/>
      <c r="I5" s="90"/>
      <c r="J5" s="90"/>
      <c r="K5" s="90"/>
      <c r="L5" s="90"/>
      <c r="M5" s="90"/>
      <c r="N5" s="90"/>
      <c r="O5" s="90"/>
      <c r="P5" s="90"/>
      <c r="Q5" s="90"/>
      <c r="R5" s="90"/>
      <c r="S5" s="90"/>
      <c r="T5" s="90"/>
      <c r="U5" s="90"/>
      <c r="V5" s="90"/>
      <c r="W5" s="90"/>
      <c r="X5" s="90"/>
    </row>
    <row r="6" spans="1:25" x14ac:dyDescent="0.2">
      <c r="A6" s="4" t="s">
        <v>1</v>
      </c>
      <c r="B6" s="5"/>
      <c r="C6" s="5"/>
      <c r="D6" s="5">
        <v>10593.600000000004</v>
      </c>
      <c r="E6" s="5">
        <v>27577.609999999993</v>
      </c>
      <c r="F6" s="5">
        <v>12372.800000000001</v>
      </c>
      <c r="G6" s="5"/>
      <c r="H6" s="5"/>
      <c r="I6" s="5"/>
      <c r="J6" s="5"/>
      <c r="K6" s="5"/>
      <c r="L6" s="5"/>
      <c r="M6" s="5"/>
      <c r="N6" s="5"/>
      <c r="O6" s="5"/>
      <c r="P6" s="5"/>
      <c r="Q6" s="5"/>
      <c r="R6" s="5"/>
      <c r="S6" s="5"/>
      <c r="T6" s="5"/>
      <c r="U6" s="5"/>
      <c r="V6" s="5"/>
      <c r="W6" s="5"/>
      <c r="X6" s="5"/>
    </row>
    <row r="7" spans="1:25" x14ac:dyDescent="0.2">
      <c r="A7" s="2" t="s">
        <v>2</v>
      </c>
      <c r="B7" s="3"/>
      <c r="C7" s="3"/>
      <c r="D7" s="3"/>
      <c r="E7" s="3">
        <f>+E4-E6</f>
        <v>-10527.609999999993</v>
      </c>
      <c r="F7" s="3">
        <f>+F4-F6</f>
        <v>3704.3515808693046</v>
      </c>
      <c r="G7" s="3"/>
      <c r="H7" s="3"/>
      <c r="I7" s="3"/>
      <c r="J7" s="3"/>
      <c r="K7" s="3"/>
      <c r="L7" s="3"/>
      <c r="M7" s="3"/>
      <c r="N7" s="3"/>
      <c r="O7" s="3"/>
      <c r="P7" s="3"/>
      <c r="Q7" s="3"/>
      <c r="R7" s="3"/>
      <c r="S7" s="3"/>
      <c r="T7" s="3"/>
      <c r="U7" s="3"/>
      <c r="V7" s="3"/>
      <c r="W7" s="3"/>
      <c r="X7" s="3"/>
    </row>
    <row r="8" spans="1:25" x14ac:dyDescent="0.2">
      <c r="A8" s="4" t="s">
        <v>3</v>
      </c>
      <c r="B8" s="5"/>
      <c r="C8" s="5"/>
      <c r="D8" s="5"/>
      <c r="E8" s="5">
        <f>D7+E7</f>
        <v>-10527.609999999993</v>
      </c>
      <c r="F8" s="5">
        <f>E7+F7</f>
        <v>-6823.2584191306887</v>
      </c>
      <c r="G8" s="5"/>
      <c r="H8" s="5"/>
      <c r="I8" s="5"/>
      <c r="J8" s="5"/>
      <c r="K8" s="5"/>
      <c r="L8" s="5"/>
      <c r="M8" s="5"/>
      <c r="N8" s="5"/>
      <c r="O8" s="5"/>
      <c r="P8" s="5"/>
      <c r="Q8" s="5"/>
      <c r="R8" s="5"/>
      <c r="S8" s="5"/>
      <c r="T8" s="5"/>
      <c r="U8" s="5"/>
      <c r="V8" s="5"/>
      <c r="W8" s="5"/>
      <c r="X8" s="5"/>
    </row>
    <row r="9" spans="1:25" ht="6" customHeight="1" x14ac:dyDescent="0.2">
      <c r="A9" s="6"/>
      <c r="B9" s="7"/>
      <c r="C9" s="7"/>
      <c r="D9" s="7"/>
      <c r="E9" s="7"/>
      <c r="F9" s="7"/>
      <c r="G9" s="7"/>
      <c r="H9" s="7"/>
      <c r="I9" s="7"/>
      <c r="J9" s="7"/>
      <c r="K9" s="7"/>
      <c r="L9" s="7"/>
      <c r="M9" s="7"/>
      <c r="N9" s="7"/>
      <c r="O9" s="7"/>
      <c r="P9" s="7"/>
      <c r="Q9" s="7"/>
      <c r="R9" s="7"/>
      <c r="S9" s="7"/>
      <c r="T9" s="7"/>
      <c r="U9" s="7"/>
      <c r="V9" s="7"/>
      <c r="W9" s="7"/>
      <c r="X9" s="7"/>
    </row>
    <row r="10" spans="1:25" s="14" customFormat="1" ht="15" x14ac:dyDescent="0.25">
      <c r="A10" s="16" t="s">
        <v>4</v>
      </c>
      <c r="B10" s="87"/>
      <c r="C10" s="87"/>
      <c r="D10" s="87"/>
      <c r="E10" s="87">
        <v>27768.101053912873</v>
      </c>
      <c r="F10" s="87">
        <v>13327.590473608729</v>
      </c>
      <c r="G10" s="87">
        <v>16176.008573027126</v>
      </c>
      <c r="H10" s="87">
        <v>14307.998660811831</v>
      </c>
      <c r="I10" s="87">
        <v>20158.72143098677</v>
      </c>
      <c r="J10" s="87">
        <v>20088.548679935677</v>
      </c>
      <c r="K10" s="87">
        <v>9346.3789902703793</v>
      </c>
      <c r="L10" s="87">
        <v>4917.8674294898128</v>
      </c>
      <c r="M10" s="87">
        <v>18551.314986309335</v>
      </c>
      <c r="N10" s="87">
        <v>13278.615029064256</v>
      </c>
      <c r="O10" s="87">
        <v>13177.937280103479</v>
      </c>
      <c r="P10" s="87">
        <v>21568.001415613238</v>
      </c>
      <c r="Q10" s="87">
        <v>19345.774467956871</v>
      </c>
      <c r="R10" s="87">
        <v>13993.969997289167</v>
      </c>
      <c r="S10" s="87">
        <v>16655.109001678487</v>
      </c>
      <c r="T10" s="87">
        <v>15269.155061900479</v>
      </c>
      <c r="U10" s="87">
        <v>22174.593574085455</v>
      </c>
      <c r="V10" s="87">
        <v>21438.003547929249</v>
      </c>
      <c r="W10" s="87">
        <v>9951.3168892974245</v>
      </c>
      <c r="X10" s="87">
        <v>5470.193582582966</v>
      </c>
    </row>
    <row r="11" spans="1:25" x14ac:dyDescent="0.2">
      <c r="A11" s="4" t="s">
        <v>5</v>
      </c>
      <c r="B11" s="5"/>
      <c r="C11" s="5"/>
      <c r="D11" s="5">
        <v>0</v>
      </c>
      <c r="E11" s="5">
        <v>36423.21</v>
      </c>
      <c r="F11" s="5">
        <v>1860</v>
      </c>
      <c r="G11" s="5"/>
      <c r="H11" s="5"/>
      <c r="I11" s="5"/>
      <c r="J11" s="5"/>
      <c r="K11" s="5"/>
      <c r="L11" s="5"/>
      <c r="M11" s="5"/>
      <c r="N11" s="5"/>
      <c r="O11" s="5"/>
      <c r="P11" s="5"/>
      <c r="Q11" s="5"/>
      <c r="R11" s="5"/>
      <c r="S11" s="5"/>
      <c r="T11" s="5"/>
      <c r="U11" s="5"/>
      <c r="V11" s="5"/>
      <c r="W11" s="5"/>
      <c r="X11" s="5"/>
    </row>
    <row r="12" spans="1:25" x14ac:dyDescent="0.2">
      <c r="A12" s="2" t="s">
        <v>2</v>
      </c>
      <c r="B12" s="3"/>
      <c r="C12" s="3"/>
      <c r="D12" s="3">
        <f>D10-D11</f>
        <v>0</v>
      </c>
      <c r="E12" s="3">
        <f t="shared" ref="E12:X12" si="0">E10-E11</f>
        <v>-8655.1089460871262</v>
      </c>
      <c r="F12" s="3">
        <f t="shared" si="0"/>
        <v>11467.590473608729</v>
      </c>
      <c r="G12" s="3">
        <f t="shared" si="0"/>
        <v>16176.008573027126</v>
      </c>
      <c r="H12" s="3">
        <f t="shared" si="0"/>
        <v>14307.998660811831</v>
      </c>
      <c r="I12" s="3">
        <f t="shared" si="0"/>
        <v>20158.72143098677</v>
      </c>
      <c r="J12" s="3">
        <f t="shared" si="0"/>
        <v>20088.548679935677</v>
      </c>
      <c r="K12" s="3">
        <f t="shared" si="0"/>
        <v>9346.3789902703793</v>
      </c>
      <c r="L12" s="3">
        <f t="shared" si="0"/>
        <v>4917.8674294898128</v>
      </c>
      <c r="M12" s="3">
        <f t="shared" si="0"/>
        <v>18551.314986309335</v>
      </c>
      <c r="N12" s="3">
        <f t="shared" si="0"/>
        <v>13278.615029064256</v>
      </c>
      <c r="O12" s="3">
        <f t="shared" si="0"/>
        <v>13177.937280103479</v>
      </c>
      <c r="P12" s="3">
        <f t="shared" si="0"/>
        <v>21568.001415613238</v>
      </c>
      <c r="Q12" s="3">
        <f t="shared" si="0"/>
        <v>19345.774467956871</v>
      </c>
      <c r="R12" s="3">
        <f t="shared" si="0"/>
        <v>13993.969997289167</v>
      </c>
      <c r="S12" s="3">
        <f t="shared" si="0"/>
        <v>16655.109001678487</v>
      </c>
      <c r="T12" s="3">
        <f t="shared" si="0"/>
        <v>15269.155061900479</v>
      </c>
      <c r="U12" s="3">
        <f t="shared" si="0"/>
        <v>22174.593574085455</v>
      </c>
      <c r="V12" s="3">
        <f t="shared" si="0"/>
        <v>21438.003547929249</v>
      </c>
      <c r="W12" s="3">
        <f t="shared" si="0"/>
        <v>9951.3168892974245</v>
      </c>
      <c r="X12" s="3">
        <f t="shared" si="0"/>
        <v>5470.193582582966</v>
      </c>
    </row>
    <row r="13" spans="1:25" x14ac:dyDescent="0.2">
      <c r="A13" s="4" t="s">
        <v>3</v>
      </c>
      <c r="B13" s="5"/>
      <c r="C13" s="5"/>
      <c r="D13" s="5"/>
      <c r="E13" s="5">
        <f t="shared" ref="E13:F13" si="1">D12+E12</f>
        <v>-8655.1089460871262</v>
      </c>
      <c r="F13" s="5">
        <f t="shared" si="1"/>
        <v>2812.4815275216024</v>
      </c>
      <c r="G13" s="5"/>
      <c r="H13" s="5"/>
      <c r="I13" s="5"/>
      <c r="J13" s="5"/>
      <c r="K13" s="5"/>
      <c r="L13" s="5"/>
      <c r="M13" s="5"/>
      <c r="N13" s="5"/>
      <c r="O13" s="5"/>
      <c r="P13" s="5"/>
      <c r="Q13" s="5"/>
      <c r="R13" s="5"/>
      <c r="S13" s="5"/>
      <c r="T13" s="5"/>
      <c r="U13" s="5"/>
      <c r="V13" s="5"/>
      <c r="W13" s="5"/>
      <c r="X13" s="5"/>
    </row>
    <row r="14" spans="1:25" ht="6" customHeight="1" x14ac:dyDescent="0.2">
      <c r="A14" s="6"/>
      <c r="B14" s="7"/>
      <c r="C14" s="7"/>
      <c r="D14" s="7"/>
      <c r="E14" s="7"/>
      <c r="F14" s="7"/>
      <c r="G14" s="7"/>
      <c r="H14" s="7"/>
      <c r="I14" s="7"/>
      <c r="J14" s="7"/>
      <c r="K14" s="7"/>
      <c r="L14" s="7"/>
      <c r="M14" s="7"/>
      <c r="N14" s="7"/>
      <c r="O14" s="7"/>
      <c r="P14" s="7"/>
      <c r="Q14" s="7"/>
      <c r="R14" s="7"/>
      <c r="S14" s="7"/>
      <c r="T14" s="7"/>
      <c r="U14" s="7"/>
      <c r="V14" s="7"/>
      <c r="W14" s="7"/>
      <c r="X14" s="7"/>
    </row>
    <row r="15" spans="1:25" s="14" customFormat="1" ht="15" x14ac:dyDescent="0.25">
      <c r="A15" s="16" t="s">
        <v>6</v>
      </c>
      <c r="B15" s="87"/>
      <c r="C15" s="87">
        <f>C10-C4+B18</f>
        <v>0</v>
      </c>
      <c r="D15" s="87"/>
      <c r="E15" s="87">
        <f t="shared" ref="E15:T15" si="2">D15+E10-E4</f>
        <v>10718.101053912873</v>
      </c>
      <c r="F15" s="87">
        <f t="shared" si="2"/>
        <v>7968.5399466522958</v>
      </c>
      <c r="G15" s="87">
        <f t="shared" si="2"/>
        <v>12191.738599700979</v>
      </c>
      <c r="H15" s="87">
        <f t="shared" si="2"/>
        <v>8212.1293609613458</v>
      </c>
      <c r="I15" s="87">
        <f t="shared" si="2"/>
        <v>16052.656750506107</v>
      </c>
      <c r="J15" s="87">
        <f t="shared" si="2"/>
        <v>12062.220304682622</v>
      </c>
      <c r="K15" s="87">
        <f t="shared" si="2"/>
        <v>3315.2688379290666</v>
      </c>
      <c r="L15" s="87">
        <f t="shared" si="2"/>
        <v>3260.2330105252731</v>
      </c>
      <c r="M15" s="87">
        <f t="shared" si="2"/>
        <v>16921.198481046697</v>
      </c>
      <c r="N15" s="87">
        <f t="shared" si="2"/>
        <v>4818.0157885408989</v>
      </c>
      <c r="O15" s="87">
        <f t="shared" si="2"/>
        <v>10768.929385833027</v>
      </c>
      <c r="P15" s="87">
        <f t="shared" si="2"/>
        <v>16183.536722696721</v>
      </c>
      <c r="Q15" s="87">
        <f t="shared" si="2"/>
        <v>11254.006106608515</v>
      </c>
      <c r="R15" s="87">
        <f t="shared" si="2"/>
        <v>8366.9669439849094</v>
      </c>
      <c r="S15" s="87">
        <f t="shared" si="2"/>
        <v>12471.625529686031</v>
      </c>
      <c r="T15" s="87">
        <f t="shared" si="2"/>
        <v>9033.3422970574757</v>
      </c>
      <c r="U15" s="87">
        <f t="shared" ref="U15" si="3">T15+U10-U4</f>
        <v>17657.922425556721</v>
      </c>
      <c r="V15" s="87">
        <f t="shared" ref="V15" si="4">U15+V10-V4</f>
        <v>12609.042335150883</v>
      </c>
      <c r="W15" s="87">
        <f t="shared" ref="W15" si="5">V15+W10-W4</f>
        <v>3646.7957217219773</v>
      </c>
      <c r="X15" s="87">
        <f t="shared" ref="X15" si="6">W15+X10-X4</f>
        <v>3646.7957217219764</v>
      </c>
    </row>
    <row r="16" spans="1:25" ht="15" hidden="1" x14ac:dyDescent="0.25">
      <c r="A16" s="24" t="s">
        <v>19</v>
      </c>
      <c r="B16" s="5"/>
      <c r="C16" s="3"/>
      <c r="D16" s="3"/>
      <c r="E16" s="3">
        <v>3308.7635000000009</v>
      </c>
      <c r="F16" s="3">
        <v>2459.9519999999975</v>
      </c>
      <c r="G16" s="3">
        <v>1728.0666666666675</v>
      </c>
      <c r="H16" s="3">
        <v>2535.1499999999996</v>
      </c>
      <c r="I16" s="3">
        <v>4955.5835000000025</v>
      </c>
      <c r="J16" s="3">
        <v>1688.0833333333321</v>
      </c>
      <c r="K16" s="3">
        <v>1023.4499999999989</v>
      </c>
      <c r="L16" s="3">
        <v>1006.46</v>
      </c>
      <c r="M16" s="3">
        <v>3188.0887499999999</v>
      </c>
      <c r="N16" s="3">
        <v>1487.3600000000006</v>
      </c>
      <c r="O16" s="3">
        <v>3324.4546124999997</v>
      </c>
      <c r="P16" s="3">
        <v>2960.3666666666686</v>
      </c>
      <c r="Q16" s="3">
        <v>3474.2016750000003</v>
      </c>
      <c r="R16" s="3">
        <v>2582.9495999999999</v>
      </c>
      <c r="S16" s="3">
        <v>1814.4700000000012</v>
      </c>
      <c r="T16" s="3">
        <v>381565.66666666657</v>
      </c>
      <c r="U16" s="3">
        <v>381565.66666666657</v>
      </c>
      <c r="V16" s="3">
        <v>381565.66666666657</v>
      </c>
      <c r="W16" s="3">
        <v>381565.66666666657</v>
      </c>
      <c r="X16" s="3">
        <v>381565.66666666657</v>
      </c>
    </row>
    <row r="17" spans="1:24" hidden="1" x14ac:dyDescent="0.2">
      <c r="A17" s="4" t="s">
        <v>19</v>
      </c>
      <c r="B17" s="5"/>
      <c r="C17" s="5"/>
      <c r="D17" s="5"/>
      <c r="E17" s="100">
        <f>$E$21*E4</f>
        <v>4262.5</v>
      </c>
      <c r="F17" s="100">
        <f t="shared" ref="F17:X17" si="7">$E$21*F4</f>
        <v>4019.2878952173264</v>
      </c>
      <c r="G17" s="100">
        <f t="shared" si="7"/>
        <v>2988.2024799946107</v>
      </c>
      <c r="H17" s="100">
        <f t="shared" si="7"/>
        <v>4571.9019748878663</v>
      </c>
      <c r="I17" s="100">
        <f t="shared" si="7"/>
        <v>3079.5485103605024</v>
      </c>
      <c r="J17" s="100">
        <f t="shared" si="7"/>
        <v>6019.7462814397904</v>
      </c>
      <c r="K17" s="100">
        <f t="shared" si="7"/>
        <v>4523.3326142559836</v>
      </c>
      <c r="L17" s="100">
        <f t="shared" si="7"/>
        <v>1243.2258142234014</v>
      </c>
      <c r="M17" s="100">
        <f t="shared" si="7"/>
        <v>1222.5873789469781</v>
      </c>
      <c r="N17" s="100">
        <f t="shared" si="7"/>
        <v>6345.449430392513</v>
      </c>
      <c r="O17" s="100">
        <f t="shared" si="7"/>
        <v>1806.7559207028371</v>
      </c>
      <c r="P17" s="100">
        <f t="shared" si="7"/>
        <v>4038.3485196873862</v>
      </c>
      <c r="Q17" s="100">
        <f t="shared" si="7"/>
        <v>6068.8262710112695</v>
      </c>
      <c r="R17" s="100">
        <f t="shared" si="7"/>
        <v>4220.2522899781925</v>
      </c>
      <c r="S17" s="100">
        <f t="shared" si="7"/>
        <v>3137.6126039943415</v>
      </c>
      <c r="T17" s="100">
        <f t="shared" si="7"/>
        <v>4676.8595736322586</v>
      </c>
      <c r="U17" s="100">
        <f t="shared" si="7"/>
        <v>3387.5033613965525</v>
      </c>
      <c r="V17" s="100">
        <f t="shared" si="7"/>
        <v>6621.7209095837707</v>
      </c>
      <c r="W17" s="100">
        <f t="shared" si="7"/>
        <v>4728.3908756815827</v>
      </c>
      <c r="X17" s="100">
        <f t="shared" si="7"/>
        <v>1367.5483956457417</v>
      </c>
    </row>
    <row r="18" spans="1:24" x14ac:dyDescent="0.2">
      <c r="A18" s="2" t="s">
        <v>7</v>
      </c>
      <c r="B18" s="8"/>
      <c r="C18" s="3"/>
      <c r="D18" s="3">
        <v>0</v>
      </c>
      <c r="E18" s="3">
        <v>0</v>
      </c>
      <c r="F18" s="3">
        <v>21088.800000000003</v>
      </c>
      <c r="G18" s="3"/>
      <c r="H18" s="3"/>
      <c r="I18" s="3"/>
      <c r="J18" s="3"/>
      <c r="K18" s="3"/>
      <c r="L18" s="3"/>
      <c r="M18" s="3"/>
      <c r="N18" s="3"/>
      <c r="O18" s="3"/>
      <c r="P18" s="3"/>
      <c r="Q18" s="3"/>
      <c r="R18" s="3"/>
      <c r="S18" s="3"/>
      <c r="T18" s="3"/>
      <c r="U18" s="3"/>
      <c r="V18" s="3"/>
      <c r="W18" s="3"/>
      <c r="X18" s="3"/>
    </row>
    <row r="19" spans="1:24" x14ac:dyDescent="0.2">
      <c r="A19" s="4" t="s">
        <v>2</v>
      </c>
      <c r="B19" s="5"/>
      <c r="C19" s="5"/>
      <c r="D19" s="5"/>
      <c r="E19" s="5">
        <f t="shared" ref="E19:X19" si="8">E15-E18</f>
        <v>10718.101053912873</v>
      </c>
      <c r="F19" s="5">
        <f t="shared" si="8"/>
        <v>-13120.260053347707</v>
      </c>
      <c r="G19" s="5">
        <f t="shared" si="8"/>
        <v>12191.738599700979</v>
      </c>
      <c r="H19" s="5">
        <f t="shared" si="8"/>
        <v>8212.1293609613458</v>
      </c>
      <c r="I19" s="5">
        <f t="shared" si="8"/>
        <v>16052.656750506107</v>
      </c>
      <c r="J19" s="5">
        <f t="shared" si="8"/>
        <v>12062.220304682622</v>
      </c>
      <c r="K19" s="5">
        <f t="shared" si="8"/>
        <v>3315.2688379290666</v>
      </c>
      <c r="L19" s="5">
        <f t="shared" si="8"/>
        <v>3260.2330105252731</v>
      </c>
      <c r="M19" s="5">
        <f t="shared" si="8"/>
        <v>16921.198481046697</v>
      </c>
      <c r="N19" s="5">
        <f t="shared" si="8"/>
        <v>4818.0157885408989</v>
      </c>
      <c r="O19" s="5">
        <f t="shared" si="8"/>
        <v>10768.929385833027</v>
      </c>
      <c r="P19" s="5">
        <f t="shared" si="8"/>
        <v>16183.536722696721</v>
      </c>
      <c r="Q19" s="5">
        <f t="shared" si="8"/>
        <v>11254.006106608515</v>
      </c>
      <c r="R19" s="5">
        <f t="shared" si="8"/>
        <v>8366.9669439849094</v>
      </c>
      <c r="S19" s="5">
        <f t="shared" si="8"/>
        <v>12471.625529686031</v>
      </c>
      <c r="T19" s="5">
        <f t="shared" si="8"/>
        <v>9033.3422970574757</v>
      </c>
      <c r="U19" s="5">
        <f t="shared" si="8"/>
        <v>17657.922425556721</v>
      </c>
      <c r="V19" s="5">
        <f t="shared" si="8"/>
        <v>12609.042335150883</v>
      </c>
      <c r="W19" s="5">
        <f t="shared" si="8"/>
        <v>3646.7957217219773</v>
      </c>
      <c r="X19" s="5">
        <f t="shared" si="8"/>
        <v>3646.7957217219764</v>
      </c>
    </row>
    <row r="20" spans="1:24" x14ac:dyDescent="0.2">
      <c r="A20" s="2" t="s">
        <v>8</v>
      </c>
      <c r="B20" s="9">
        <f>IFERROR(B18/(C4/$B$21),0)</f>
        <v>0</v>
      </c>
      <c r="C20" s="9">
        <f>IFERROR(C15/(D4/$B$21),0)</f>
        <v>0</v>
      </c>
      <c r="D20" s="9">
        <f>IFERROR(D18/(E4/$B$21),0)</f>
        <v>0</v>
      </c>
      <c r="E20" s="8">
        <f>IFERROR(E18/(F4/$B$21),0)</f>
        <v>0</v>
      </c>
      <c r="F20" s="9">
        <f>IFERROR(F18/(G4/$B$21),0)</f>
        <v>52.930148160604325</v>
      </c>
      <c r="G20" s="9">
        <f t="shared" ref="G20:U20" si="9">IFERROR(G15/(H4/$B$21),0)</f>
        <v>20.000000000000004</v>
      </c>
      <c r="H20" s="9">
        <f t="shared" si="9"/>
        <v>20.000000000000014</v>
      </c>
      <c r="I20" s="9">
        <f t="shared" si="9"/>
        <v>20</v>
      </c>
      <c r="J20" s="9">
        <f t="shared" si="9"/>
        <v>19.999999999999996</v>
      </c>
      <c r="K20" s="9">
        <f t="shared" si="9"/>
        <v>19.999999999999979</v>
      </c>
      <c r="L20" s="9">
        <f t="shared" si="9"/>
        <v>19.999999999999989</v>
      </c>
      <c r="M20" s="9">
        <f t="shared" si="9"/>
        <v>19.999999999999993</v>
      </c>
      <c r="N20" s="9">
        <f t="shared" si="9"/>
        <v>20</v>
      </c>
      <c r="O20" s="9">
        <f t="shared" si="9"/>
        <v>19.999999999999996</v>
      </c>
      <c r="P20" s="9">
        <f t="shared" si="9"/>
        <v>20</v>
      </c>
      <c r="Q20" s="9">
        <f t="shared" si="9"/>
        <v>20.000000000000004</v>
      </c>
      <c r="R20" s="9">
        <f t="shared" si="9"/>
        <v>19.999999999999996</v>
      </c>
      <c r="S20" s="9">
        <f t="shared" si="9"/>
        <v>20.000000000000011</v>
      </c>
      <c r="T20" s="9">
        <f t="shared" si="9"/>
        <v>20.000000000000004</v>
      </c>
      <c r="U20" s="9">
        <f t="shared" si="9"/>
        <v>20</v>
      </c>
      <c r="V20" s="9">
        <f t="shared" ref="V20" si="10">IFERROR(V15/(W4/$B$21),0)</f>
        <v>19.999999999999996</v>
      </c>
      <c r="W20" s="9">
        <f t="shared" ref="W20" si="11">IFERROR(W15/(X4/$B$21),0)</f>
        <v>19.999999999999996</v>
      </c>
      <c r="X20" s="9">
        <f t="shared" ref="X20" si="12">IFERROR(X15/(Y4/$B$21),0)</f>
        <v>19.999999999999993</v>
      </c>
    </row>
    <row r="21" spans="1:24" x14ac:dyDescent="0.2">
      <c r="B21" s="10">
        <v>30</v>
      </c>
      <c r="D21" s="10"/>
      <c r="E21" s="106">
        <v>0.25</v>
      </c>
      <c r="F21" s="112"/>
      <c r="G21" s="10"/>
      <c r="H21" s="10"/>
      <c r="I21" s="10"/>
      <c r="J21" s="10"/>
    </row>
    <row r="22" spans="1:24" ht="15" x14ac:dyDescent="0.25">
      <c r="A22" s="14" t="s">
        <v>221</v>
      </c>
      <c r="D22" s="10"/>
      <c r="E22" s="10"/>
      <c r="F22" s="1"/>
      <c r="G22" s="10"/>
      <c r="H22" s="10"/>
      <c r="I22" s="10"/>
      <c r="J22" s="10"/>
    </row>
    <row r="23" spans="1:24" ht="15" hidden="1" x14ac:dyDescent="0.25">
      <c r="A23" s="11" t="s">
        <v>9</v>
      </c>
    </row>
    <row r="24" spans="1:24" ht="15.75" hidden="1" thickBot="1" x14ac:dyDescent="0.3">
      <c r="A24" s="12">
        <v>0.95</v>
      </c>
    </row>
    <row r="25" spans="1:24" ht="15" thickBot="1" x14ac:dyDescent="0.25">
      <c r="H25" s="1"/>
    </row>
    <row r="26" spans="1:24" ht="15" x14ac:dyDescent="0.25">
      <c r="A26" s="11" t="s">
        <v>8</v>
      </c>
    </row>
    <row r="27" spans="1:24" ht="15.75" thickBot="1" x14ac:dyDescent="0.25">
      <c r="A27" s="13">
        <v>20</v>
      </c>
    </row>
  </sheetData>
  <mergeCells count="24">
    <mergeCell ref="P1:P2"/>
    <mergeCell ref="Q1:Q2"/>
    <mergeCell ref="V1:V2"/>
    <mergeCell ref="W1:W2"/>
    <mergeCell ref="X1:X2"/>
    <mergeCell ref="S1:S2"/>
    <mergeCell ref="T1:T2"/>
    <mergeCell ref="U1:U2"/>
    <mergeCell ref="R1:R2"/>
    <mergeCell ref="M1:M2"/>
    <mergeCell ref="N1:N2"/>
    <mergeCell ref="O1:O2"/>
    <mergeCell ref="L1:L2"/>
    <mergeCell ref="A1:A2"/>
    <mergeCell ref="B1:B2"/>
    <mergeCell ref="C1:C2"/>
    <mergeCell ref="D1:D2"/>
    <mergeCell ref="E1:E2"/>
    <mergeCell ref="F1:F2"/>
    <mergeCell ref="G1:G2"/>
    <mergeCell ref="H1:H2"/>
    <mergeCell ref="I1:I2"/>
    <mergeCell ref="J1:J2"/>
    <mergeCell ref="K1:K2"/>
  </mergeCells>
  <pageMargins left="0.7" right="0.7" top="0.75" bottom="0.75" header="0.3" footer="0.3"/>
  <pageSetup orientation="portrait" r:id="rId1"/>
  <ignoredErrors>
    <ignoredError sqref="D20" formula="1"/>
  </ignoredError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29732673-983D-470A-9AA3-0CC1B73B80E3}">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9001</vt:lpstr>
      <vt:lpstr>9002</vt:lpstr>
      <vt:lpstr>9003</vt:lpstr>
      <vt:lpstr>9001 + 9002 + 9003</vt:lpstr>
      <vt:lpstr>9004</vt:lpstr>
      <vt:lpstr>9005</vt:lpstr>
      <vt:lpstr>9006</vt:lpstr>
      <vt:lpstr>9007</vt:lpstr>
      <vt:lpstr>9008</vt:lpstr>
      <vt:lpstr>9009</vt:lpstr>
      <vt:lpstr>9010</vt:lpstr>
      <vt:lpstr>ventas</vt:lpstr>
      <vt:lpstr>Desagregado KILOS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Fernando</dc:creator>
  <cp:lastModifiedBy>Manuel Espinoza</cp:lastModifiedBy>
  <dcterms:created xsi:type="dcterms:W3CDTF">2016-08-12T15:45:12Z</dcterms:created>
  <dcterms:modified xsi:type="dcterms:W3CDTF">2016-12-17T18:28:10Z</dcterms:modified>
</cp:coreProperties>
</file>