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OneDrive\Escritorio\UADER\2025\INGENIERIA EN SOFTWARE 2\2025\TPN10\"/>
    </mc:Choice>
  </mc:AlternateContent>
  <xr:revisionPtr revIDLastSave="0" documentId="13_ncr:1_{211D23A5-986F-4812-BB18-31C33E199216}" xr6:coauthVersionLast="47" xr6:coauthVersionMax="47" xr10:uidLastSave="{00000000-0000-0000-0000-000000000000}"/>
  <bookViews>
    <workbookView xWindow="28680" yWindow="-90" windowWidth="29040" windowHeight="15720" xr2:uid="{DC97548A-23B4-AB45-9FE3-E50F2EAD399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6" i="1" l="1"/>
  <c r="J53" i="1"/>
  <c r="F7" i="1"/>
  <c r="G7" i="1"/>
  <c r="H7" i="1"/>
  <c r="I7" i="1"/>
  <c r="J7" i="1"/>
  <c r="K7" i="1"/>
  <c r="L7" i="1"/>
  <c r="L9" i="1" s="1"/>
  <c r="M7" i="1"/>
  <c r="M9" i="1" s="1"/>
  <c r="N7" i="1"/>
  <c r="N9" i="1" s="1"/>
  <c r="O7" i="1"/>
  <c r="P7" i="1"/>
  <c r="I55" i="1"/>
  <c r="H55" i="1"/>
  <c r="G55" i="1"/>
  <c r="F55" i="1"/>
  <c r="U56" i="1"/>
  <c r="T56" i="1"/>
  <c r="S56" i="1"/>
  <c r="R56" i="1"/>
  <c r="Q56" i="1"/>
  <c r="P55" i="1"/>
  <c r="K51" i="1"/>
  <c r="L51" i="1"/>
  <c r="L52" i="1" s="1"/>
  <c r="M51" i="1"/>
  <c r="M52" i="1" s="1"/>
  <c r="N51" i="1"/>
  <c r="N52" i="1" s="1"/>
  <c r="K52" i="1"/>
  <c r="K53" i="1"/>
  <c r="K56" i="1" s="1"/>
  <c r="L53" i="1"/>
  <c r="L56" i="1" s="1"/>
  <c r="M53" i="1"/>
  <c r="N53" i="1"/>
  <c r="O53" i="1"/>
  <c r="P53" i="1"/>
  <c r="P56" i="1" s="1"/>
  <c r="Q53" i="1"/>
  <c r="R53" i="1"/>
  <c r="S53" i="1"/>
  <c r="T53" i="1"/>
  <c r="U53" i="1"/>
  <c r="K54" i="1"/>
  <c r="D54" i="1" s="1"/>
  <c r="L54" i="1"/>
  <c r="M54" i="1"/>
  <c r="M56" i="1" s="1"/>
  <c r="N54" i="1"/>
  <c r="O54" i="1"/>
  <c r="P54" i="1"/>
  <c r="Q54" i="1"/>
  <c r="R54" i="1"/>
  <c r="S54" i="1"/>
  <c r="T54" i="1"/>
  <c r="U54" i="1"/>
  <c r="K55" i="1"/>
  <c r="L55" i="1"/>
  <c r="M55" i="1"/>
  <c r="N55" i="1"/>
  <c r="C55" i="1" s="1"/>
  <c r="O55" i="1"/>
  <c r="Q55" i="1"/>
  <c r="R55" i="1"/>
  <c r="S55" i="1"/>
  <c r="T55" i="1"/>
  <c r="U55" i="1"/>
  <c r="O56" i="1"/>
  <c r="D55" i="1"/>
  <c r="F54" i="1"/>
  <c r="G54" i="1"/>
  <c r="H54" i="1"/>
  <c r="I54" i="1"/>
  <c r="J54" i="1"/>
  <c r="U24" i="1"/>
  <c r="U40" i="1"/>
  <c r="T40" i="1"/>
  <c r="S40" i="1"/>
  <c r="R40" i="1"/>
  <c r="Q40" i="1"/>
  <c r="T24" i="1"/>
  <c r="S24" i="1"/>
  <c r="R24" i="1"/>
  <c r="Q24" i="1"/>
  <c r="U21" i="1"/>
  <c r="T21" i="1"/>
  <c r="S21" i="1"/>
  <c r="R21" i="1"/>
  <c r="Q21" i="1"/>
  <c r="I15" i="1"/>
  <c r="C17" i="1"/>
  <c r="Q35" i="1"/>
  <c r="R35" i="1" s="1"/>
  <c r="I56" i="1"/>
  <c r="H56" i="1"/>
  <c r="G56" i="1"/>
  <c r="E54" i="1"/>
  <c r="I53" i="1"/>
  <c r="H53" i="1"/>
  <c r="G53" i="1"/>
  <c r="F53" i="1"/>
  <c r="E53" i="1"/>
  <c r="G52" i="1"/>
  <c r="G51" i="1"/>
  <c r="H51" i="1" s="1"/>
  <c r="F51" i="1"/>
  <c r="F52" i="1" s="1"/>
  <c r="E51" i="1"/>
  <c r="E52" i="1" s="1"/>
  <c r="C48" i="1"/>
  <c r="C49" i="1" s="1"/>
  <c r="O40" i="1"/>
  <c r="N40" i="1"/>
  <c r="M40" i="1"/>
  <c r="L40" i="1"/>
  <c r="K40" i="1"/>
  <c r="J40" i="1"/>
  <c r="I40" i="1"/>
  <c r="H40" i="1"/>
  <c r="G40" i="1"/>
  <c r="P40" i="1"/>
  <c r="D39" i="1"/>
  <c r="C39" i="1"/>
  <c r="E38" i="1"/>
  <c r="D38" i="1"/>
  <c r="C38" i="1"/>
  <c r="P37" i="1"/>
  <c r="O37" i="1"/>
  <c r="N37" i="1"/>
  <c r="M37" i="1"/>
  <c r="L37" i="1"/>
  <c r="K37" i="1"/>
  <c r="J37" i="1"/>
  <c r="I37" i="1"/>
  <c r="H37" i="1"/>
  <c r="G37" i="1"/>
  <c r="F37" i="1"/>
  <c r="F40" i="1" s="1"/>
  <c r="E37" i="1"/>
  <c r="D37" i="1" s="1"/>
  <c r="G35" i="1"/>
  <c r="H35" i="1" s="1"/>
  <c r="F35" i="1"/>
  <c r="F36" i="1" s="1"/>
  <c r="E35" i="1"/>
  <c r="E36" i="1" s="1"/>
  <c r="C32" i="1"/>
  <c r="C33" i="1" s="1"/>
  <c r="D8" i="1"/>
  <c r="O24" i="1"/>
  <c r="M24" i="1"/>
  <c r="L24" i="1"/>
  <c r="K24" i="1"/>
  <c r="J24" i="1"/>
  <c r="I24" i="1"/>
  <c r="H24" i="1"/>
  <c r="G24" i="1"/>
  <c r="P23" i="1"/>
  <c r="P24" i="1" s="1"/>
  <c r="D23" i="1"/>
  <c r="C23" i="1"/>
  <c r="E22" i="1"/>
  <c r="C22" i="1" s="1"/>
  <c r="D22" i="1"/>
  <c r="P21" i="1"/>
  <c r="O21" i="1"/>
  <c r="N21" i="1"/>
  <c r="N24" i="1" s="1"/>
  <c r="M21" i="1"/>
  <c r="L21" i="1"/>
  <c r="K21" i="1"/>
  <c r="J21" i="1"/>
  <c r="I21" i="1"/>
  <c r="H21" i="1"/>
  <c r="G21" i="1"/>
  <c r="F21" i="1"/>
  <c r="F24" i="1" s="1"/>
  <c r="E21" i="1"/>
  <c r="D21" i="1" s="1"/>
  <c r="E19" i="1"/>
  <c r="E20" i="1" s="1"/>
  <c r="C16" i="1"/>
  <c r="F6" i="1"/>
  <c r="O6" i="1"/>
  <c r="N6" i="1"/>
  <c r="M6" i="1"/>
  <c r="L6" i="1"/>
  <c r="K6" i="1"/>
  <c r="J6" i="1"/>
  <c r="I6" i="1"/>
  <c r="H6" i="1"/>
  <c r="G6" i="1"/>
  <c r="E6" i="1"/>
  <c r="P6" i="1"/>
  <c r="E8" i="1"/>
  <c r="C8" i="1"/>
  <c r="Q31" i="1" s="1"/>
  <c r="E7" i="1"/>
  <c r="C1" i="1"/>
  <c r="C2" i="1" s="1"/>
  <c r="D6" i="1" s="1"/>
  <c r="K9" i="1"/>
  <c r="J9" i="1"/>
  <c r="I9" i="1"/>
  <c r="P9" i="1"/>
  <c r="O9" i="1"/>
  <c r="H9" i="1"/>
  <c r="G9" i="1"/>
  <c r="F9" i="1"/>
  <c r="E4" i="1"/>
  <c r="F4" i="1" s="1"/>
  <c r="C7" i="1" l="1"/>
  <c r="F56" i="1"/>
  <c r="N56" i="1"/>
  <c r="O51" i="1"/>
  <c r="C54" i="1"/>
  <c r="R36" i="1"/>
  <c r="S35" i="1"/>
  <c r="Q36" i="1"/>
  <c r="D40" i="1"/>
  <c r="I51" i="1"/>
  <c r="H52" i="1"/>
  <c r="E56" i="1"/>
  <c r="I35" i="1"/>
  <c r="H36" i="1"/>
  <c r="G36" i="1"/>
  <c r="C37" i="1"/>
  <c r="E40" i="1"/>
  <c r="C40" i="1" s="1"/>
  <c r="D24" i="1"/>
  <c r="D25" i="1" s="1"/>
  <c r="F19" i="1"/>
  <c r="C21" i="1"/>
  <c r="E24" i="1"/>
  <c r="D7" i="1"/>
  <c r="E9" i="1"/>
  <c r="C9" i="1" s="1"/>
  <c r="C6" i="1"/>
  <c r="G4" i="1"/>
  <c r="F5" i="1"/>
  <c r="E5" i="1"/>
  <c r="D41" i="1" l="1"/>
  <c r="O52" i="1"/>
  <c r="P51" i="1"/>
  <c r="C24" i="1"/>
  <c r="C25" i="1" s="1"/>
  <c r="T35" i="1"/>
  <c r="S36" i="1"/>
  <c r="C41" i="1"/>
  <c r="J51" i="1"/>
  <c r="I52" i="1"/>
  <c r="J35" i="1"/>
  <c r="I36" i="1"/>
  <c r="G19" i="1"/>
  <c r="F20" i="1"/>
  <c r="D9" i="1"/>
  <c r="D10" i="1" s="1"/>
  <c r="C10" i="1"/>
  <c r="H4" i="1"/>
  <c r="G5" i="1"/>
  <c r="Q51" i="1" l="1"/>
  <c r="P52" i="1"/>
  <c r="T36" i="1"/>
  <c r="U35" i="1"/>
  <c r="U36" i="1" s="1"/>
  <c r="J52" i="1"/>
  <c r="J36" i="1"/>
  <c r="K35" i="1"/>
  <c r="G20" i="1"/>
  <c r="H19" i="1"/>
  <c r="I4" i="1"/>
  <c r="H5" i="1"/>
  <c r="Q52" i="1" l="1"/>
  <c r="R51" i="1"/>
  <c r="L35" i="1"/>
  <c r="K36" i="1"/>
  <c r="H20" i="1"/>
  <c r="I19" i="1"/>
  <c r="J4" i="1"/>
  <c r="I5" i="1"/>
  <c r="S51" i="1" l="1"/>
  <c r="R52" i="1"/>
  <c r="L36" i="1"/>
  <c r="M35" i="1"/>
  <c r="I20" i="1"/>
  <c r="J19" i="1"/>
  <c r="K4" i="1"/>
  <c r="J5" i="1"/>
  <c r="S52" i="1" l="1"/>
  <c r="T51" i="1"/>
  <c r="M36" i="1"/>
  <c r="N35" i="1"/>
  <c r="J20" i="1"/>
  <c r="K19" i="1"/>
  <c r="L4" i="1"/>
  <c r="K5" i="1"/>
  <c r="T52" i="1" l="1"/>
  <c r="U51" i="1"/>
  <c r="U52" i="1" s="1"/>
  <c r="N36" i="1"/>
  <c r="O35" i="1"/>
  <c r="K20" i="1"/>
  <c r="L19" i="1"/>
  <c r="M4" i="1"/>
  <c r="L5" i="1"/>
  <c r="O36" i="1" l="1"/>
  <c r="P35" i="1"/>
  <c r="P36" i="1" s="1"/>
  <c r="L20" i="1"/>
  <c r="M19" i="1"/>
  <c r="N4" i="1"/>
  <c r="M5" i="1"/>
  <c r="N19" i="1" l="1"/>
  <c r="M20" i="1"/>
  <c r="O4" i="1"/>
  <c r="N5" i="1"/>
  <c r="O19" i="1" l="1"/>
  <c r="N20" i="1"/>
  <c r="P4" i="1"/>
  <c r="O5" i="1"/>
  <c r="P19" i="1" l="1"/>
  <c r="O20" i="1"/>
  <c r="P5" i="1"/>
  <c r="P20" i="1" l="1"/>
  <c r="Q19" i="1"/>
  <c r="R19" i="1" l="1"/>
  <c r="Q20" i="1"/>
  <c r="S19" i="1" l="1"/>
  <c r="R20" i="1"/>
  <c r="S20" i="1" l="1"/>
  <c r="T19" i="1"/>
  <c r="U19" i="1" l="1"/>
  <c r="U20" i="1" s="1"/>
  <c r="T20" i="1"/>
  <c r="J56" i="1"/>
  <c r="C56" i="1" s="1"/>
  <c r="C57" i="1" s="1"/>
  <c r="C53" i="1"/>
  <c r="D53" i="1"/>
  <c r="D56" i="1" s="1"/>
  <c r="D57" i="1" l="1"/>
</calcChain>
</file>

<file path=xl/sharedStrings.xml><?xml version="1.0" encoding="utf-8"?>
<sst xmlns="http://schemas.openxmlformats.org/spreadsheetml/2006/main" count="57" uniqueCount="24">
  <si>
    <t>Gastos Operativos</t>
  </si>
  <si>
    <t>Inversión Inicial</t>
  </si>
  <si>
    <t>Costo de oportunidad</t>
  </si>
  <si>
    <t>TEA</t>
  </si>
  <si>
    <t>TEM</t>
  </si>
  <si>
    <t>V.Econ</t>
  </si>
  <si>
    <t>Pagos</t>
  </si>
  <si>
    <t>Resultado del proyecto</t>
  </si>
  <si>
    <t>Rentabilidad</t>
  </si>
  <si>
    <t>Base</t>
  </si>
  <si>
    <t>VPN</t>
  </si>
  <si>
    <t>Escenario A – Pago en mes 14 (sin staff extra)</t>
  </si>
  <si>
    <t>Escenario B – Proyecto se entrega en mes 6, pero pago en mes 12</t>
  </si>
  <si>
    <r>
      <t xml:space="preserve">En este caso el proveedor incurre en </t>
    </r>
    <r>
      <rPr>
        <b/>
        <sz val="12"/>
        <color theme="1"/>
        <rFont val="Calibri"/>
        <family val="2"/>
        <scheme val="minor"/>
      </rPr>
      <t>sólo 6 meses de costos = $6.000</t>
    </r>
    <r>
      <rPr>
        <sz val="12"/>
        <color theme="1"/>
        <rFont val="Calibri"/>
        <family val="2"/>
        <scheme val="minor"/>
      </rPr>
      <t>.</t>
    </r>
  </si>
  <si>
    <t>Escenario C – Proyecto se entrega y se paga en mes 6</t>
  </si>
  <si>
    <t>Pagomes14​=14000×(1+0,01)2</t>
  </si>
  <si>
    <t>Pagomes14​=14000×1,0201=14.281,40</t>
  </si>
  <si>
    <r>
      <t xml:space="preserve">El pago debe ajustarse a </t>
    </r>
    <r>
      <rPr>
        <b/>
        <sz val="12"/>
        <color theme="1"/>
        <rFont val="Calibri"/>
        <family val="2"/>
        <scheme val="minor"/>
      </rPr>
      <t>$14.281,35</t>
    </r>
    <r>
      <rPr>
        <sz val="12"/>
        <color theme="1"/>
        <rFont val="Calibri"/>
        <family val="2"/>
        <scheme val="minor"/>
      </rPr>
      <t xml:space="preserve"> para ser neutro.</t>
    </r>
  </si>
  <si>
    <t>Eso significa que el proveedor adelanta esfuerzos y se queda 6 meses sin recuperar capital, lo cual tiene un costo financiero.</t>
  </si>
  <si>
    <r>
      <t xml:space="preserve">Para que el cambio sea </t>
    </r>
    <r>
      <rPr>
        <b/>
        <sz val="12"/>
        <color theme="1"/>
        <rFont val="Calibri"/>
        <family val="2"/>
        <scheme val="minor"/>
      </rPr>
      <t>neutro financieramente</t>
    </r>
    <r>
      <rPr>
        <sz val="12"/>
        <color theme="1"/>
        <rFont val="Calibri"/>
        <family val="2"/>
        <scheme val="minor"/>
      </rPr>
      <t>, el pago en el mes 12 debe ser mayor:</t>
    </r>
  </si>
  <si>
    <r>
      <t xml:space="preserve">Costos: </t>
    </r>
    <r>
      <rPr>
        <b/>
        <sz val="12"/>
        <color theme="1"/>
        <rFont val="Calibri"/>
        <family val="2"/>
        <scheme val="minor"/>
      </rPr>
      <t>$1000/mes</t>
    </r>
    <r>
      <rPr>
        <sz val="12"/>
        <color theme="1"/>
        <rFont val="Calibri"/>
        <family val="2"/>
        <scheme val="minor"/>
      </rPr>
      <t xml:space="preserve"> durante 12 meses en el plan original (pero aquí el proveedor terminará en mes 6).</t>
    </r>
  </si>
  <si>
    <r>
      <t xml:space="preserve">Pago original: </t>
    </r>
    <r>
      <rPr>
        <b/>
        <sz val="12"/>
        <color theme="1"/>
        <rFont val="Calibri"/>
        <family val="2"/>
        <scheme val="minor"/>
      </rPr>
      <t>$14.000</t>
    </r>
    <r>
      <rPr>
        <sz val="12"/>
        <color theme="1"/>
        <rFont val="Calibri"/>
        <family val="2"/>
        <scheme val="minor"/>
      </rPr>
      <t xml:space="preserve"> en mes 12.</t>
    </r>
  </si>
  <si>
    <r>
      <t xml:space="preserve">Queremos el </t>
    </r>
    <r>
      <rPr>
        <b/>
        <sz val="12"/>
        <color theme="1"/>
        <rFont val="Calibri"/>
        <family val="2"/>
        <scheme val="minor"/>
      </rPr>
      <t>pago en el mes 6</t>
    </r>
    <r>
      <rPr>
        <sz val="12"/>
        <color theme="1"/>
        <rFont val="Calibri"/>
        <family val="2"/>
        <scheme val="minor"/>
      </rPr>
      <t xml:space="preserve"> que deje al proveedor en el </t>
    </r>
    <r>
      <rPr>
        <b/>
        <sz val="12"/>
        <color theme="1"/>
        <rFont val="Calibri"/>
        <family val="2"/>
        <scheme val="minor"/>
      </rPr>
      <t>mismo equilibrio financiero</t>
    </r>
    <r>
      <rPr>
        <sz val="12"/>
        <color theme="1"/>
        <rFont val="Calibri"/>
        <family val="2"/>
        <scheme val="minor"/>
      </rPr>
      <t xml:space="preserve"> (mismo NPV) que el plan original.</t>
    </r>
  </si>
  <si>
    <t>PAGOmes6 = (PNVorig + Pvcosto6) (1+r)^6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</si>
</sst>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_);[Red]\(&quot;$&quot;\ #,##0.00\)"/>
    <numFmt numFmtId="165" formatCode="0.0%"/>
    <numFmt numFmtId="166" formatCode="&quot;$&quot;\ #,##0.00;[Red]&quot;$&quot;\ 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1" applyFont="1"/>
    <xf numFmtId="165" fontId="0" fillId="0" borderId="0" xfId="1" applyNumberFormat="1" applyFont="1"/>
    <xf numFmtId="10" fontId="0" fillId="0" borderId="0" xfId="1" applyNumberFormat="1" applyFont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2" xfId="0" applyBorder="1"/>
    <xf numFmtId="0" fontId="3" fillId="0" borderId="0" xfId="0" applyFont="1" applyAlignment="1">
      <alignment vertical="center"/>
    </xf>
    <xf numFmtId="0" fontId="4" fillId="0" borderId="0" xfId="0" applyFont="1"/>
    <xf numFmtId="164" fontId="4" fillId="0" borderId="8" xfId="0" applyNumberFormat="1" applyFont="1" applyBorder="1"/>
    <xf numFmtId="164" fontId="4" fillId="0" borderId="9" xfId="0" applyNumberFormat="1" applyFont="1" applyBorder="1"/>
    <xf numFmtId="164" fontId="4" fillId="0" borderId="0" xfId="0" applyNumberFormat="1" applyFont="1"/>
    <xf numFmtId="0" fontId="5" fillId="0" borderId="0" xfId="0" applyFont="1"/>
    <xf numFmtId="164" fontId="5" fillId="0" borderId="8" xfId="0" applyNumberFormat="1" applyFont="1" applyBorder="1"/>
    <xf numFmtId="164" fontId="5" fillId="0" borderId="9" xfId="0" applyNumberFormat="1" applyFont="1" applyBorder="1"/>
    <xf numFmtId="164" fontId="5" fillId="0" borderId="0" xfId="0" applyNumberFormat="1" applyFont="1"/>
    <xf numFmtId="166" fontId="0" fillId="0" borderId="0" xfId="0" applyNumberFormat="1"/>
    <xf numFmtId="0" fontId="0" fillId="0" borderId="0" xfId="0" applyAlignment="1">
      <alignment horizontal="center" textRotation="255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18DE-998A-104A-992E-7E67090E6481}">
  <dimension ref="A1:U57"/>
  <sheetViews>
    <sheetView tabSelected="1" topLeftCell="A49" zoomScaleNormal="100" workbookViewId="0">
      <selection activeCell="D55" sqref="D55"/>
    </sheetView>
  </sheetViews>
  <sheetFormatPr baseColWidth="10" defaultRowHeight="15.75" x14ac:dyDescent="0.25"/>
  <cols>
    <col min="1" max="1" width="4.625" customWidth="1"/>
    <col min="2" max="2" width="30.375" customWidth="1"/>
    <col min="3" max="4" width="11.625" bestFit="1" customWidth="1"/>
    <col min="5" max="5" width="11" bestFit="1" customWidth="1"/>
    <col min="6" max="6" width="10.875" customWidth="1"/>
    <col min="7" max="9" width="10.625" bestFit="1" customWidth="1"/>
    <col min="10" max="10" width="11" bestFit="1" customWidth="1"/>
    <col min="11" max="13" width="10.625" bestFit="1" customWidth="1"/>
    <col min="14" max="14" width="11.125" bestFit="1" customWidth="1"/>
    <col min="15" max="16" width="10.625" bestFit="1" customWidth="1"/>
    <col min="17" max="17" width="10.375" bestFit="1" customWidth="1"/>
    <col min="18" max="18" width="11" bestFit="1" customWidth="1"/>
    <col min="19" max="20" width="10.625" bestFit="1" customWidth="1"/>
    <col min="21" max="24" width="8.875" customWidth="1"/>
  </cols>
  <sheetData>
    <row r="1" spans="1:21" x14ac:dyDescent="0.25">
      <c r="B1" t="s">
        <v>2</v>
      </c>
      <c r="C1" s="2">
        <f>0.1268</f>
        <v>0.1268</v>
      </c>
      <c r="D1" t="s">
        <v>3</v>
      </c>
    </row>
    <row r="2" spans="1:21" x14ac:dyDescent="0.25">
      <c r="C2" s="3">
        <f>((1+C1)^(1/12))-1</f>
        <v>9.9981303892207052E-3</v>
      </c>
      <c r="D2" t="s">
        <v>4</v>
      </c>
    </row>
    <row r="3" spans="1:21" ht="16.5" thickBot="1" x14ac:dyDescent="0.3">
      <c r="D3" s="1"/>
    </row>
    <row r="4" spans="1:21" x14ac:dyDescent="0.25">
      <c r="C4" s="6" t="s">
        <v>5</v>
      </c>
      <c r="D4" s="8" t="s">
        <v>10</v>
      </c>
      <c r="E4" s="6">
        <f>1</f>
        <v>1</v>
      </c>
      <c r="F4" s="7">
        <f>E4+1</f>
        <v>2</v>
      </c>
      <c r="G4" s="7">
        <f t="shared" ref="G4:P4" si="0">F4+1</f>
        <v>3</v>
      </c>
      <c r="H4" s="7">
        <f t="shared" si="0"/>
        <v>4</v>
      </c>
      <c r="I4" s="7">
        <f t="shared" si="0"/>
        <v>5</v>
      </c>
      <c r="J4" s="7">
        <f t="shared" si="0"/>
        <v>6</v>
      </c>
      <c r="K4" s="7">
        <f t="shared" si="0"/>
        <v>7</v>
      </c>
      <c r="L4" s="7">
        <f t="shared" si="0"/>
        <v>8</v>
      </c>
      <c r="M4" s="7">
        <f t="shared" si="0"/>
        <v>9</v>
      </c>
      <c r="N4" s="7">
        <f t="shared" si="0"/>
        <v>10</v>
      </c>
      <c r="O4" s="7">
        <f t="shared" si="0"/>
        <v>11</v>
      </c>
      <c r="P4" s="7">
        <f t="shared" si="0"/>
        <v>12</v>
      </c>
      <c r="Q4" s="7"/>
      <c r="R4" s="7"/>
      <c r="S4" s="7"/>
      <c r="T4" s="7"/>
      <c r="U4" s="8"/>
    </row>
    <row r="5" spans="1:21" x14ac:dyDescent="0.25">
      <c r="C5" s="9"/>
      <c r="D5" s="10"/>
      <c r="E5" s="9" t="str">
        <f>CONCATENATE("Mes ",E4)</f>
        <v>Mes 1</v>
      </c>
      <c r="F5" s="5" t="str">
        <f t="shared" ref="F5:P5" si="1">CONCATENATE("Mes ",F4)</f>
        <v>Mes 2</v>
      </c>
      <c r="G5" s="5" t="str">
        <f t="shared" si="1"/>
        <v>Mes 3</v>
      </c>
      <c r="H5" s="5" t="str">
        <f t="shared" si="1"/>
        <v>Mes 4</v>
      </c>
      <c r="I5" s="5" t="str">
        <f t="shared" si="1"/>
        <v>Mes 5</v>
      </c>
      <c r="J5" s="5" t="str">
        <f t="shared" si="1"/>
        <v>Mes 6</v>
      </c>
      <c r="K5" s="5" t="str">
        <f t="shared" si="1"/>
        <v>Mes 7</v>
      </c>
      <c r="L5" s="5" t="str">
        <f t="shared" si="1"/>
        <v>Mes 8</v>
      </c>
      <c r="M5" s="5" t="str">
        <f t="shared" si="1"/>
        <v>Mes 9</v>
      </c>
      <c r="N5" s="5" t="str">
        <f t="shared" si="1"/>
        <v>Mes 10</v>
      </c>
      <c r="O5" s="5" t="str">
        <f t="shared" si="1"/>
        <v>Mes 11</v>
      </c>
      <c r="P5" s="5" t="str">
        <f t="shared" si="1"/>
        <v>Mes 12</v>
      </c>
      <c r="Q5" s="5"/>
      <c r="R5" s="5"/>
      <c r="S5" s="5"/>
      <c r="T5" s="5"/>
      <c r="U5" s="10"/>
    </row>
    <row r="6" spans="1:21" x14ac:dyDescent="0.25">
      <c r="A6" s="27" t="s">
        <v>9</v>
      </c>
      <c r="B6" t="s">
        <v>0</v>
      </c>
      <c r="C6" s="11">
        <f>SUM(E6:U6)</f>
        <v>-12000</v>
      </c>
      <c r="D6" s="12">
        <f>NPV($C$2,E6:U6)</f>
        <v>-11255.210427558852</v>
      </c>
      <c r="E6" s="11">
        <f t="shared" ref="E6:P6" si="2">-1000</f>
        <v>-1000</v>
      </c>
      <c r="F6" s="4">
        <f t="shared" si="2"/>
        <v>-1000</v>
      </c>
      <c r="G6" s="4">
        <f t="shared" si="2"/>
        <v>-1000</v>
      </c>
      <c r="H6" s="4">
        <f t="shared" si="2"/>
        <v>-1000</v>
      </c>
      <c r="I6" s="4">
        <f t="shared" si="2"/>
        <v>-1000</v>
      </c>
      <c r="J6" s="4">
        <f t="shared" si="2"/>
        <v>-1000</v>
      </c>
      <c r="K6" s="4">
        <f t="shared" si="2"/>
        <v>-1000</v>
      </c>
      <c r="L6" s="4">
        <f t="shared" si="2"/>
        <v>-1000</v>
      </c>
      <c r="M6" s="4">
        <f t="shared" si="2"/>
        <v>-1000</v>
      </c>
      <c r="N6" s="4">
        <f t="shared" si="2"/>
        <v>-1000</v>
      </c>
      <c r="O6" s="4">
        <f t="shared" si="2"/>
        <v>-1000</v>
      </c>
      <c r="P6" s="4">
        <f t="shared" si="2"/>
        <v>-1000</v>
      </c>
      <c r="Q6" s="4"/>
      <c r="R6" s="4"/>
      <c r="S6" s="4"/>
      <c r="T6" s="4"/>
      <c r="U6" s="12"/>
    </row>
    <row r="7" spans="1:21" x14ac:dyDescent="0.25">
      <c r="A7" s="27"/>
      <c r="B7" t="s">
        <v>1</v>
      </c>
      <c r="C7" s="11">
        <f>SUM(E7:U7)</f>
        <v>0</v>
      </c>
      <c r="D7" s="12">
        <f>NPV($C$2,E7:U7)</f>
        <v>0</v>
      </c>
      <c r="E7" s="11">
        <f>0</f>
        <v>0</v>
      </c>
      <c r="F7" s="11">
        <f>0</f>
        <v>0</v>
      </c>
      <c r="G7" s="11">
        <f>0</f>
        <v>0</v>
      </c>
      <c r="H7" s="11">
        <f>0</f>
        <v>0</v>
      </c>
      <c r="I7" s="11">
        <f>0</f>
        <v>0</v>
      </c>
      <c r="J7" s="11">
        <f>0</f>
        <v>0</v>
      </c>
      <c r="K7" s="11">
        <f>0</f>
        <v>0</v>
      </c>
      <c r="L7" s="11">
        <f>0</f>
        <v>0</v>
      </c>
      <c r="M7" s="11">
        <f>0</f>
        <v>0</v>
      </c>
      <c r="N7" s="11">
        <f>0</f>
        <v>0</v>
      </c>
      <c r="O7" s="11">
        <f>0</f>
        <v>0</v>
      </c>
      <c r="P7" s="11">
        <f>0</f>
        <v>0</v>
      </c>
      <c r="Q7" s="4"/>
      <c r="R7" s="4"/>
      <c r="S7" s="4"/>
      <c r="T7" s="4"/>
      <c r="U7" s="12"/>
    </row>
    <row r="8" spans="1:21" x14ac:dyDescent="0.25">
      <c r="A8" s="27"/>
      <c r="B8" t="s">
        <v>6</v>
      </c>
      <c r="C8" s="11">
        <f>SUM(E8:U8)</f>
        <v>14000</v>
      </c>
      <c r="D8" s="12">
        <f>NPV($C$2,E8:U8)</f>
        <v>13861.411797470211</v>
      </c>
      <c r="E8" s="11">
        <f>14000</f>
        <v>14000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/>
      <c r="R8" s="4"/>
      <c r="S8" s="4"/>
      <c r="T8" s="4"/>
      <c r="U8" s="12"/>
    </row>
    <row r="9" spans="1:21" ht="16.5" thickBot="1" x14ac:dyDescent="0.3">
      <c r="A9" s="27"/>
      <c r="B9" s="16" t="s">
        <v>7</v>
      </c>
      <c r="C9" s="13">
        <f>SUM(E9:U9)</f>
        <v>2000</v>
      </c>
      <c r="D9" s="15">
        <f>SUM(D6:D8)</f>
        <v>2606.2013699113595</v>
      </c>
      <c r="E9" s="13">
        <f t="shared" ref="E9:P9" si="3">SUM(E6:E8)</f>
        <v>13000</v>
      </c>
      <c r="F9" s="14">
        <f t="shared" si="3"/>
        <v>-1000</v>
      </c>
      <c r="G9" s="14">
        <f t="shared" si="3"/>
        <v>-1000</v>
      </c>
      <c r="H9" s="14">
        <f t="shared" si="3"/>
        <v>-1000</v>
      </c>
      <c r="I9" s="14">
        <f t="shared" si="3"/>
        <v>-1000</v>
      </c>
      <c r="J9" s="14">
        <f t="shared" si="3"/>
        <v>-1000</v>
      </c>
      <c r="K9" s="14">
        <f t="shared" si="3"/>
        <v>-1000</v>
      </c>
      <c r="L9" s="14">
        <f t="shared" si="3"/>
        <v>-1000</v>
      </c>
      <c r="M9" s="14">
        <f t="shared" si="3"/>
        <v>-1000</v>
      </c>
      <c r="N9" s="14">
        <f t="shared" si="3"/>
        <v>-1000</v>
      </c>
      <c r="O9" s="14">
        <f t="shared" si="3"/>
        <v>-1000</v>
      </c>
      <c r="P9" s="14">
        <f t="shared" si="3"/>
        <v>-1000</v>
      </c>
      <c r="Q9" s="14"/>
      <c r="R9" s="14"/>
      <c r="S9" s="14"/>
      <c r="T9" s="14"/>
      <c r="U9" s="15"/>
    </row>
    <row r="10" spans="1:21" x14ac:dyDescent="0.25">
      <c r="A10" s="27"/>
      <c r="B10" t="s">
        <v>8</v>
      </c>
      <c r="C10" s="1">
        <f>C9/-(C7+C6)</f>
        <v>0.16666666666666666</v>
      </c>
      <c r="D10" s="1">
        <f>D9/-(D7+D6)</f>
        <v>0.23155509945242489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3" spans="1:21" ht="23.25" x14ac:dyDescent="0.25">
      <c r="B13" s="17" t="s">
        <v>11</v>
      </c>
    </row>
    <row r="15" spans="1:21" x14ac:dyDescent="0.25">
      <c r="B15" t="s">
        <v>17</v>
      </c>
      <c r="F15" t="s">
        <v>15</v>
      </c>
      <c r="I15" s="26">
        <f>C8 * (1 + C2) ^ 2</f>
        <v>14281.347127456098</v>
      </c>
    </row>
    <row r="16" spans="1:21" x14ac:dyDescent="0.25">
      <c r="B16" t="s">
        <v>2</v>
      </c>
      <c r="C16" s="2">
        <f>0.1268</f>
        <v>0.1268</v>
      </c>
      <c r="D16" t="s">
        <v>3</v>
      </c>
      <c r="F16" t="s">
        <v>16</v>
      </c>
    </row>
    <row r="17" spans="1:21" x14ac:dyDescent="0.25">
      <c r="C17" s="3">
        <f>((1+C16)^(1/12))-1</f>
        <v>9.9981303892207052E-3</v>
      </c>
      <c r="D17" t="s">
        <v>4</v>
      </c>
    </row>
    <row r="18" spans="1:21" ht="16.5" thickBot="1" x14ac:dyDescent="0.3">
      <c r="D18" s="1"/>
    </row>
    <row r="19" spans="1:21" x14ac:dyDescent="0.25">
      <c r="C19" s="6" t="s">
        <v>5</v>
      </c>
      <c r="D19" s="8" t="s">
        <v>10</v>
      </c>
      <c r="E19" s="6">
        <f>1</f>
        <v>1</v>
      </c>
      <c r="F19" s="7">
        <f>E19+1</f>
        <v>2</v>
      </c>
      <c r="G19" s="7">
        <f t="shared" ref="G19" si="4">F19+1</f>
        <v>3</v>
      </c>
      <c r="H19" s="7">
        <f t="shared" ref="H19" si="5">G19+1</f>
        <v>4</v>
      </c>
      <c r="I19" s="7">
        <f t="shared" ref="I19" si="6">H19+1</f>
        <v>5</v>
      </c>
      <c r="J19" s="7">
        <f t="shared" ref="J19" si="7">I19+1</f>
        <v>6</v>
      </c>
      <c r="K19" s="7">
        <f t="shared" ref="K19" si="8">J19+1</f>
        <v>7</v>
      </c>
      <c r="L19" s="7">
        <f t="shared" ref="L19" si="9">K19+1</f>
        <v>8</v>
      </c>
      <c r="M19" s="7">
        <f t="shared" ref="M19" si="10">L19+1</f>
        <v>9</v>
      </c>
      <c r="N19" s="7">
        <f t="shared" ref="N19" si="11">M19+1</f>
        <v>10</v>
      </c>
      <c r="O19" s="7">
        <f t="shared" ref="O19" si="12">N19+1</f>
        <v>11</v>
      </c>
      <c r="P19" s="7">
        <f t="shared" ref="P19" si="13">O19+1</f>
        <v>12</v>
      </c>
      <c r="Q19" s="7">
        <f t="shared" ref="Q19" si="14">P19+1</f>
        <v>13</v>
      </c>
      <c r="R19" s="7">
        <f t="shared" ref="R19" si="15">Q19+1</f>
        <v>14</v>
      </c>
      <c r="S19" s="7">
        <f t="shared" ref="S19" si="16">R19+1</f>
        <v>15</v>
      </c>
      <c r="T19" s="7">
        <f t="shared" ref="T19" si="17">S19+1</f>
        <v>16</v>
      </c>
      <c r="U19" s="8">
        <f t="shared" ref="U19" si="18">T19+1</f>
        <v>17</v>
      </c>
    </row>
    <row r="20" spans="1:21" x14ac:dyDescent="0.25">
      <c r="C20" s="9"/>
      <c r="D20" s="10"/>
      <c r="E20" s="9" t="str">
        <f>CONCATENATE("Mes ",E19)</f>
        <v>Mes 1</v>
      </c>
      <c r="F20" s="5" t="str">
        <f t="shared" ref="F20:U20" si="19">CONCATENATE("Mes ",F19)</f>
        <v>Mes 2</v>
      </c>
      <c r="G20" s="5" t="str">
        <f t="shared" si="19"/>
        <v>Mes 3</v>
      </c>
      <c r="H20" s="5" t="str">
        <f t="shared" si="19"/>
        <v>Mes 4</v>
      </c>
      <c r="I20" s="5" t="str">
        <f t="shared" si="19"/>
        <v>Mes 5</v>
      </c>
      <c r="J20" s="5" t="str">
        <f t="shared" si="19"/>
        <v>Mes 6</v>
      </c>
      <c r="K20" s="5" t="str">
        <f t="shared" si="19"/>
        <v>Mes 7</v>
      </c>
      <c r="L20" s="5" t="str">
        <f t="shared" si="19"/>
        <v>Mes 8</v>
      </c>
      <c r="M20" s="5" t="str">
        <f t="shared" si="19"/>
        <v>Mes 9</v>
      </c>
      <c r="N20" s="5" t="str">
        <f t="shared" si="19"/>
        <v>Mes 10</v>
      </c>
      <c r="O20" s="5" t="str">
        <f t="shared" si="19"/>
        <v>Mes 11</v>
      </c>
      <c r="P20" s="5" t="str">
        <f t="shared" si="19"/>
        <v>Mes 12</v>
      </c>
      <c r="Q20" s="5" t="str">
        <f t="shared" si="19"/>
        <v>Mes 13</v>
      </c>
      <c r="R20" s="5" t="str">
        <f t="shared" si="19"/>
        <v>Mes 14</v>
      </c>
      <c r="S20" s="5" t="str">
        <f t="shared" si="19"/>
        <v>Mes 15</v>
      </c>
      <c r="T20" s="5" t="str">
        <f t="shared" si="19"/>
        <v>Mes 16</v>
      </c>
      <c r="U20" s="10" t="str">
        <f t="shared" si="19"/>
        <v>Mes 17</v>
      </c>
    </row>
    <row r="21" spans="1:21" x14ac:dyDescent="0.25">
      <c r="A21" s="27" t="s">
        <v>9</v>
      </c>
      <c r="B21" t="s">
        <v>0</v>
      </c>
      <c r="C21" s="11">
        <f>SUM(E21:U21)</f>
        <v>-12000</v>
      </c>
      <c r="D21" s="12">
        <f>NPV($C$2,E21:U21)</f>
        <v>-11255.210427558852</v>
      </c>
      <c r="E21" s="11">
        <f t="shared" ref="E21:P21" si="20">-1000</f>
        <v>-1000</v>
      </c>
      <c r="F21" s="4">
        <f t="shared" si="20"/>
        <v>-1000</v>
      </c>
      <c r="G21" s="4">
        <f t="shared" si="20"/>
        <v>-1000</v>
      </c>
      <c r="H21" s="4">
        <f t="shared" si="20"/>
        <v>-1000</v>
      </c>
      <c r="I21" s="4">
        <f t="shared" si="20"/>
        <v>-1000</v>
      </c>
      <c r="J21" s="4">
        <f t="shared" si="20"/>
        <v>-1000</v>
      </c>
      <c r="K21" s="4">
        <f t="shared" si="20"/>
        <v>-1000</v>
      </c>
      <c r="L21" s="4">
        <f t="shared" si="20"/>
        <v>-1000</v>
      </c>
      <c r="M21" s="4">
        <f t="shared" si="20"/>
        <v>-1000</v>
      </c>
      <c r="N21" s="4">
        <f t="shared" si="20"/>
        <v>-1000</v>
      </c>
      <c r="O21" s="4">
        <f t="shared" si="20"/>
        <v>-1000</v>
      </c>
      <c r="P21" s="4">
        <f t="shared" si="20"/>
        <v>-1000</v>
      </c>
      <c r="Q21" s="4">
        <f>0</f>
        <v>0</v>
      </c>
      <c r="R21" s="4">
        <f>0</f>
        <v>0</v>
      </c>
      <c r="S21" s="4">
        <f>0</f>
        <v>0</v>
      </c>
      <c r="T21" s="4">
        <f>0</f>
        <v>0</v>
      </c>
      <c r="U21" s="4">
        <f>0</f>
        <v>0</v>
      </c>
    </row>
    <row r="22" spans="1:21" s="22" customFormat="1" x14ac:dyDescent="0.25">
      <c r="A22" s="27"/>
      <c r="B22" s="22" t="s">
        <v>1</v>
      </c>
      <c r="C22" s="23">
        <f>SUM(E22:U22)</f>
        <v>0</v>
      </c>
      <c r="D22" s="24">
        <f>NPV($C$2,E22:U22)</f>
        <v>0</v>
      </c>
      <c r="E22" s="23">
        <f>0</f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4">
        <v>0</v>
      </c>
    </row>
    <row r="23" spans="1:21" s="18" customFormat="1" x14ac:dyDescent="0.25">
      <c r="A23" s="27"/>
      <c r="B23" s="18" t="s">
        <v>6</v>
      </c>
      <c r="C23" s="19">
        <f>SUM(E23:U23)</f>
        <v>14281</v>
      </c>
      <c r="D23" s="20">
        <f>NPV($C$2,E23:U23)</f>
        <v>12424.263144361321</v>
      </c>
      <c r="E23" s="19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f>0</f>
        <v>0</v>
      </c>
      <c r="Q23" s="21">
        <v>0</v>
      </c>
      <c r="R23" s="21">
        <v>14281</v>
      </c>
      <c r="S23" s="21">
        <v>0</v>
      </c>
      <c r="T23" s="21">
        <v>0</v>
      </c>
      <c r="U23" s="20">
        <v>0</v>
      </c>
    </row>
    <row r="24" spans="1:21" ht="16.5" thickBot="1" x14ac:dyDescent="0.3">
      <c r="A24" s="27"/>
      <c r="B24" s="16" t="s">
        <v>7</v>
      </c>
      <c r="C24" s="13">
        <f>SUM(E24:U24)</f>
        <v>2281</v>
      </c>
      <c r="D24" s="15">
        <f>SUM(D21:D23)</f>
        <v>1169.0527168024691</v>
      </c>
      <c r="E24" s="13">
        <f t="shared" ref="E24:U24" si="21">SUM(E21:E23)</f>
        <v>-1000</v>
      </c>
      <c r="F24" s="14">
        <f t="shared" si="21"/>
        <v>-1000</v>
      </c>
      <c r="G24" s="14">
        <f t="shared" si="21"/>
        <v>-1000</v>
      </c>
      <c r="H24" s="14">
        <f t="shared" si="21"/>
        <v>-1000</v>
      </c>
      <c r="I24" s="14">
        <f t="shared" si="21"/>
        <v>-1000</v>
      </c>
      <c r="J24" s="14">
        <f t="shared" si="21"/>
        <v>-1000</v>
      </c>
      <c r="K24" s="14">
        <f t="shared" si="21"/>
        <v>-1000</v>
      </c>
      <c r="L24" s="14">
        <f t="shared" si="21"/>
        <v>-1000</v>
      </c>
      <c r="M24" s="14">
        <f t="shared" si="21"/>
        <v>-1000</v>
      </c>
      <c r="N24" s="14">
        <f t="shared" si="21"/>
        <v>-1000</v>
      </c>
      <c r="O24" s="14">
        <f t="shared" si="21"/>
        <v>-1000</v>
      </c>
      <c r="P24" s="14">
        <f t="shared" si="21"/>
        <v>-1000</v>
      </c>
      <c r="Q24" s="14">
        <f t="shared" si="21"/>
        <v>0</v>
      </c>
      <c r="R24" s="14">
        <f t="shared" si="21"/>
        <v>14281</v>
      </c>
      <c r="S24" s="14">
        <f t="shared" si="21"/>
        <v>0</v>
      </c>
      <c r="T24" s="14">
        <f t="shared" si="21"/>
        <v>0</v>
      </c>
      <c r="U24" s="14">
        <f t="shared" si="21"/>
        <v>0</v>
      </c>
    </row>
    <row r="25" spans="1:21" x14ac:dyDescent="0.25">
      <c r="A25" s="27"/>
      <c r="B25" t="s">
        <v>8</v>
      </c>
      <c r="C25" s="1">
        <f>C24/-(C22+C21)</f>
        <v>0.19008333333333333</v>
      </c>
      <c r="D25" s="1">
        <f>D24/-(D22+D21)</f>
        <v>0.10386769081988861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8" spans="1:21" ht="23.25" x14ac:dyDescent="0.25">
      <c r="B28" s="17" t="s">
        <v>12</v>
      </c>
    </row>
    <row r="30" spans="1:21" x14ac:dyDescent="0.25">
      <c r="B30" t="s">
        <v>13</v>
      </c>
    </row>
    <row r="31" spans="1:21" x14ac:dyDescent="0.25">
      <c r="B31" t="s">
        <v>18</v>
      </c>
      <c r="J31" t="s">
        <v>19</v>
      </c>
      <c r="Q31" s="26">
        <f>C8 * (1 + C2) ^ 6</f>
        <v>14861.117050881465</v>
      </c>
    </row>
    <row r="32" spans="1:21" x14ac:dyDescent="0.25">
      <c r="B32" t="s">
        <v>2</v>
      </c>
      <c r="C32" s="2">
        <f>0.1268</f>
        <v>0.1268</v>
      </c>
      <c r="D32" t="s">
        <v>3</v>
      </c>
    </row>
    <row r="33" spans="1:21" x14ac:dyDescent="0.25">
      <c r="C33" s="3">
        <f>((1+C32)^(1/12))-1</f>
        <v>9.9981303892207052E-3</v>
      </c>
      <c r="D33" t="s">
        <v>4</v>
      </c>
    </row>
    <row r="34" spans="1:21" ht="16.5" thickBot="1" x14ac:dyDescent="0.3">
      <c r="D34" s="1"/>
    </row>
    <row r="35" spans="1:21" x14ac:dyDescent="0.25">
      <c r="C35" s="6" t="s">
        <v>5</v>
      </c>
      <c r="D35" s="8" t="s">
        <v>10</v>
      </c>
      <c r="E35" s="6">
        <f>1</f>
        <v>1</v>
      </c>
      <c r="F35" s="7">
        <f>E35+1</f>
        <v>2</v>
      </c>
      <c r="G35" s="7">
        <f t="shared" ref="G35" si="22">F35+1</f>
        <v>3</v>
      </c>
      <c r="H35" s="7">
        <f t="shared" ref="H35" si="23">G35+1</f>
        <v>4</v>
      </c>
      <c r="I35" s="7">
        <f t="shared" ref="I35" si="24">H35+1</f>
        <v>5</v>
      </c>
      <c r="J35" s="7">
        <f t="shared" ref="J35" si="25">I35+1</f>
        <v>6</v>
      </c>
      <c r="K35" s="7">
        <f t="shared" ref="K35" si="26">J35+1</f>
        <v>7</v>
      </c>
      <c r="L35" s="7">
        <f t="shared" ref="L35" si="27">K35+1</f>
        <v>8</v>
      </c>
      <c r="M35" s="7">
        <f t="shared" ref="M35" si="28">L35+1</f>
        <v>9</v>
      </c>
      <c r="N35" s="7">
        <f t="shared" ref="N35" si="29">M35+1</f>
        <v>10</v>
      </c>
      <c r="O35" s="7">
        <f t="shared" ref="O35" si="30">N35+1</f>
        <v>11</v>
      </c>
      <c r="P35" s="7">
        <f t="shared" ref="P35" si="31">O35+1</f>
        <v>12</v>
      </c>
      <c r="Q35" s="7">
        <f t="shared" ref="Q35" si="32">P35+1</f>
        <v>13</v>
      </c>
      <c r="R35" s="7">
        <f t="shared" ref="R35" si="33">Q35+1</f>
        <v>14</v>
      </c>
      <c r="S35" s="7">
        <f t="shared" ref="S35" si="34">R35+1</f>
        <v>15</v>
      </c>
      <c r="T35" s="7">
        <f t="shared" ref="T35" si="35">S35+1</f>
        <v>16</v>
      </c>
      <c r="U35" s="8">
        <f t="shared" ref="U35" si="36">T35+1</f>
        <v>17</v>
      </c>
    </row>
    <row r="36" spans="1:21" x14ac:dyDescent="0.25">
      <c r="C36" s="9"/>
      <c r="D36" s="10"/>
      <c r="E36" s="9" t="str">
        <f>CONCATENATE("Mes ",E35)</f>
        <v>Mes 1</v>
      </c>
      <c r="F36" s="5" t="str">
        <f t="shared" ref="F36:U36" si="37">CONCATENATE("Mes ",F35)</f>
        <v>Mes 2</v>
      </c>
      <c r="G36" s="5" t="str">
        <f t="shared" si="37"/>
        <v>Mes 3</v>
      </c>
      <c r="H36" s="5" t="str">
        <f t="shared" si="37"/>
        <v>Mes 4</v>
      </c>
      <c r="I36" s="5" t="str">
        <f t="shared" si="37"/>
        <v>Mes 5</v>
      </c>
      <c r="J36" s="5" t="str">
        <f t="shared" si="37"/>
        <v>Mes 6</v>
      </c>
      <c r="K36" s="5" t="str">
        <f t="shared" si="37"/>
        <v>Mes 7</v>
      </c>
      <c r="L36" s="5" t="str">
        <f t="shared" si="37"/>
        <v>Mes 8</v>
      </c>
      <c r="M36" s="5" t="str">
        <f t="shared" si="37"/>
        <v>Mes 9</v>
      </c>
      <c r="N36" s="5" t="str">
        <f t="shared" si="37"/>
        <v>Mes 10</v>
      </c>
      <c r="O36" s="5" t="str">
        <f t="shared" si="37"/>
        <v>Mes 11</v>
      </c>
      <c r="P36" s="5" t="str">
        <f t="shared" si="37"/>
        <v>Mes 12</v>
      </c>
      <c r="Q36" s="5" t="str">
        <f t="shared" si="37"/>
        <v>Mes 13</v>
      </c>
      <c r="R36" s="5" t="str">
        <f t="shared" si="37"/>
        <v>Mes 14</v>
      </c>
      <c r="S36" s="5" t="str">
        <f t="shared" si="37"/>
        <v>Mes 15</v>
      </c>
      <c r="T36" s="5" t="str">
        <f t="shared" si="37"/>
        <v>Mes 16</v>
      </c>
      <c r="U36" s="10" t="str">
        <f t="shared" si="37"/>
        <v>Mes 17</v>
      </c>
    </row>
    <row r="37" spans="1:21" x14ac:dyDescent="0.25">
      <c r="A37" s="27" t="s">
        <v>9</v>
      </c>
      <c r="B37" t="s">
        <v>0</v>
      </c>
      <c r="C37" s="11">
        <f>SUM(E37:U37)</f>
        <v>-12000</v>
      </c>
      <c r="D37" s="12">
        <f>NPV($C$2,E37:U37)</f>
        <v>-11255.210427558852</v>
      </c>
      <c r="E37" s="11">
        <f t="shared" ref="E37:P37" si="38">-1000</f>
        <v>-1000</v>
      </c>
      <c r="F37" s="4">
        <f t="shared" si="38"/>
        <v>-1000</v>
      </c>
      <c r="G37" s="4">
        <f t="shared" si="38"/>
        <v>-1000</v>
      </c>
      <c r="H37" s="4">
        <f t="shared" si="38"/>
        <v>-1000</v>
      </c>
      <c r="I37" s="4">
        <f t="shared" si="38"/>
        <v>-1000</v>
      </c>
      <c r="J37" s="4">
        <f t="shared" si="38"/>
        <v>-1000</v>
      </c>
      <c r="K37" s="4">
        <f t="shared" si="38"/>
        <v>-1000</v>
      </c>
      <c r="L37" s="4">
        <f t="shared" si="38"/>
        <v>-1000</v>
      </c>
      <c r="M37" s="4">
        <f t="shared" si="38"/>
        <v>-1000</v>
      </c>
      <c r="N37" s="4">
        <f t="shared" si="38"/>
        <v>-1000</v>
      </c>
      <c r="O37" s="4">
        <f t="shared" si="38"/>
        <v>-1000</v>
      </c>
      <c r="P37" s="4">
        <f t="shared" si="38"/>
        <v>-1000</v>
      </c>
      <c r="Q37" s="4">
        <v>0</v>
      </c>
      <c r="R37" s="4">
        <v>0</v>
      </c>
      <c r="S37" s="4">
        <v>0</v>
      </c>
      <c r="T37" s="4">
        <v>0</v>
      </c>
      <c r="U37" s="12">
        <v>0</v>
      </c>
    </row>
    <row r="38" spans="1:21" s="22" customFormat="1" x14ac:dyDescent="0.25">
      <c r="A38" s="27"/>
      <c r="B38" s="22" t="s">
        <v>1</v>
      </c>
      <c r="C38" s="23">
        <f>SUM(E38:U38)</f>
        <v>0</v>
      </c>
      <c r="D38" s="24">
        <f>NPV($C$2,E38:U38)</f>
        <v>0</v>
      </c>
      <c r="E38" s="23">
        <f>0</f>
        <v>0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4"/>
    </row>
    <row r="39" spans="1:21" s="18" customFormat="1" x14ac:dyDescent="0.25">
      <c r="A39" s="27"/>
      <c r="B39" s="18" t="s">
        <v>6</v>
      </c>
      <c r="C39" s="19">
        <f>SUM(E39:U39)</f>
        <v>14861.12</v>
      </c>
      <c r="D39" s="20">
        <f>NPV($C$2,E39:U39)</f>
        <v>14000.002778233918</v>
      </c>
      <c r="E39" s="19">
        <v>0</v>
      </c>
      <c r="F39" s="21">
        <v>0</v>
      </c>
      <c r="G39" s="21">
        <v>0</v>
      </c>
      <c r="H39" s="21">
        <v>0</v>
      </c>
      <c r="I39" s="21">
        <v>0</v>
      </c>
      <c r="J39" s="21">
        <v>14861.12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0">
        <v>0</v>
      </c>
    </row>
    <row r="40" spans="1:21" ht="16.5" thickBot="1" x14ac:dyDescent="0.3">
      <c r="A40" s="27"/>
      <c r="B40" s="16" t="s">
        <v>7</v>
      </c>
      <c r="C40" s="13">
        <f>SUM(E40:U40)</f>
        <v>2861.1200000000008</v>
      </c>
      <c r="D40" s="15">
        <f>SUM(D37:D39)</f>
        <v>2744.7923506750667</v>
      </c>
      <c r="E40" s="13">
        <f t="shared" ref="E40:U40" si="39">SUM(E37:E39)</f>
        <v>-1000</v>
      </c>
      <c r="F40" s="14">
        <f t="shared" si="39"/>
        <v>-1000</v>
      </c>
      <c r="G40" s="14">
        <f t="shared" si="39"/>
        <v>-1000</v>
      </c>
      <c r="H40" s="14">
        <f t="shared" si="39"/>
        <v>-1000</v>
      </c>
      <c r="I40" s="14">
        <f t="shared" si="39"/>
        <v>-1000</v>
      </c>
      <c r="J40" s="14">
        <f t="shared" si="39"/>
        <v>13861.12</v>
      </c>
      <c r="K40" s="14">
        <f t="shared" si="39"/>
        <v>-1000</v>
      </c>
      <c r="L40" s="14">
        <f t="shared" si="39"/>
        <v>-1000</v>
      </c>
      <c r="M40" s="14">
        <f t="shared" si="39"/>
        <v>-1000</v>
      </c>
      <c r="N40" s="14">
        <f t="shared" si="39"/>
        <v>-1000</v>
      </c>
      <c r="O40" s="14">
        <f t="shared" si="39"/>
        <v>-1000</v>
      </c>
      <c r="P40" s="14">
        <f t="shared" si="39"/>
        <v>-1000</v>
      </c>
      <c r="Q40" s="14">
        <f t="shared" si="39"/>
        <v>0</v>
      </c>
      <c r="R40" s="14">
        <f t="shared" si="39"/>
        <v>0</v>
      </c>
      <c r="S40" s="14">
        <f t="shared" si="39"/>
        <v>0</v>
      </c>
      <c r="T40" s="14">
        <f t="shared" si="39"/>
        <v>0</v>
      </c>
      <c r="U40" s="14">
        <f t="shared" si="39"/>
        <v>0</v>
      </c>
    </row>
    <row r="41" spans="1:21" x14ac:dyDescent="0.25">
      <c r="A41" s="27"/>
      <c r="B41" t="s">
        <v>8</v>
      </c>
      <c r="C41" s="1">
        <f>C40/-(C38+C37)</f>
        <v>0.23842666666666673</v>
      </c>
      <c r="D41" s="1">
        <f>D40/-(D38+D37)</f>
        <v>0.2438685947580623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4" spans="1:21" ht="23.25" x14ac:dyDescent="0.25">
      <c r="B44" s="17" t="s">
        <v>14</v>
      </c>
    </row>
    <row r="45" spans="1:21" x14ac:dyDescent="0.25">
      <c r="B45" t="s">
        <v>20</v>
      </c>
    </row>
    <row r="46" spans="1:21" x14ac:dyDescent="0.25">
      <c r="B46" t="s">
        <v>21</v>
      </c>
      <c r="J46" t="s">
        <v>23</v>
      </c>
      <c r="N46" s="26">
        <f>(D8)*(1+C49)^6</f>
        <v>14714.004515191004</v>
      </c>
    </row>
    <row r="47" spans="1:21" x14ac:dyDescent="0.25">
      <c r="B47" t="s">
        <v>22</v>
      </c>
    </row>
    <row r="48" spans="1:21" x14ac:dyDescent="0.25">
      <c r="B48" t="s">
        <v>2</v>
      </c>
      <c r="C48" s="2">
        <f>0.1268</f>
        <v>0.1268</v>
      </c>
      <c r="D48" t="s">
        <v>3</v>
      </c>
    </row>
    <row r="49" spans="1:21" x14ac:dyDescent="0.25">
      <c r="C49" s="3">
        <f>((1+C48)^(1/12))-1</f>
        <v>9.9981303892207052E-3</v>
      </c>
      <c r="D49" t="s">
        <v>4</v>
      </c>
    </row>
    <row r="50" spans="1:21" ht="16.5" thickBot="1" x14ac:dyDescent="0.3">
      <c r="D50" s="1"/>
    </row>
    <row r="51" spans="1:21" x14ac:dyDescent="0.25">
      <c r="C51" s="6" t="s">
        <v>5</v>
      </c>
      <c r="D51" s="8" t="s">
        <v>10</v>
      </c>
      <c r="E51" s="6">
        <f>1</f>
        <v>1</v>
      </c>
      <c r="F51" s="7">
        <f>E51+1</f>
        <v>2</v>
      </c>
      <c r="G51" s="7">
        <f t="shared" ref="G51" si="40">F51+1</f>
        <v>3</v>
      </c>
      <c r="H51" s="7">
        <f t="shared" ref="H51" si="41">G51+1</f>
        <v>4</v>
      </c>
      <c r="I51" s="7">
        <f t="shared" ref="I51" si="42">H51+1</f>
        <v>5</v>
      </c>
      <c r="J51" s="7">
        <f t="shared" ref="J51" si="43">I51+1</f>
        <v>6</v>
      </c>
      <c r="K51" s="7">
        <f t="shared" ref="K51" si="44">J51+1</f>
        <v>7</v>
      </c>
      <c r="L51" s="7">
        <f t="shared" ref="L51" si="45">K51+1</f>
        <v>8</v>
      </c>
      <c r="M51" s="7">
        <f t="shared" ref="M51" si="46">L51+1</f>
        <v>9</v>
      </c>
      <c r="N51" s="7">
        <f t="shared" ref="N51" si="47">M51+1</f>
        <v>10</v>
      </c>
      <c r="O51" s="7">
        <f t="shared" ref="O51" si="48">N51+1</f>
        <v>11</v>
      </c>
      <c r="P51" s="7">
        <f t="shared" ref="P51" si="49">O51+1</f>
        <v>12</v>
      </c>
      <c r="Q51" s="7">
        <f t="shared" ref="Q51" si="50">P51+1</f>
        <v>13</v>
      </c>
      <c r="R51" s="7">
        <f t="shared" ref="R51" si="51">Q51+1</f>
        <v>14</v>
      </c>
      <c r="S51" s="7">
        <f t="shared" ref="S51" si="52">R51+1</f>
        <v>15</v>
      </c>
      <c r="T51" s="7">
        <f t="shared" ref="T51" si="53">S51+1</f>
        <v>16</v>
      </c>
      <c r="U51" s="8">
        <f t="shared" ref="U51" si="54">T51+1</f>
        <v>17</v>
      </c>
    </row>
    <row r="52" spans="1:21" x14ac:dyDescent="0.25">
      <c r="C52" s="9"/>
      <c r="D52" s="10"/>
      <c r="E52" s="9" t="str">
        <f>CONCATENATE("Mes ",E51)</f>
        <v>Mes 1</v>
      </c>
      <c r="F52" s="5" t="str">
        <f t="shared" ref="F52:U52" si="55">CONCATENATE("Mes ",F51)</f>
        <v>Mes 2</v>
      </c>
      <c r="G52" s="5" t="str">
        <f t="shared" si="55"/>
        <v>Mes 3</v>
      </c>
      <c r="H52" s="5" t="str">
        <f t="shared" si="55"/>
        <v>Mes 4</v>
      </c>
      <c r="I52" s="5" t="str">
        <f t="shared" si="55"/>
        <v>Mes 5</v>
      </c>
      <c r="J52" s="5" t="str">
        <f t="shared" si="55"/>
        <v>Mes 6</v>
      </c>
      <c r="K52" s="5" t="str">
        <f t="shared" si="55"/>
        <v>Mes 7</v>
      </c>
      <c r="L52" s="5" t="str">
        <f t="shared" si="55"/>
        <v>Mes 8</v>
      </c>
      <c r="M52" s="5" t="str">
        <f t="shared" si="55"/>
        <v>Mes 9</v>
      </c>
      <c r="N52" s="5" t="str">
        <f t="shared" si="55"/>
        <v>Mes 10</v>
      </c>
      <c r="O52" s="5" t="str">
        <f t="shared" si="55"/>
        <v>Mes 11</v>
      </c>
      <c r="P52" s="5" t="str">
        <f t="shared" si="55"/>
        <v>Mes 12</v>
      </c>
      <c r="Q52" s="5" t="str">
        <f t="shared" si="55"/>
        <v>Mes 13</v>
      </c>
      <c r="R52" s="5" t="str">
        <f t="shared" si="55"/>
        <v>Mes 14</v>
      </c>
      <c r="S52" s="5" t="str">
        <f t="shared" si="55"/>
        <v>Mes 15</v>
      </c>
      <c r="T52" s="5" t="str">
        <f t="shared" si="55"/>
        <v>Mes 16</v>
      </c>
      <c r="U52" s="10" t="str">
        <f t="shared" si="55"/>
        <v>Mes 17</v>
      </c>
    </row>
    <row r="53" spans="1:21" x14ac:dyDescent="0.25">
      <c r="A53" s="27" t="s">
        <v>9</v>
      </c>
      <c r="B53" t="s">
        <v>0</v>
      </c>
      <c r="C53" s="11">
        <f>SUM(E53:U53)</f>
        <v>-6000</v>
      </c>
      <c r="D53" s="12">
        <f>NPV($C$2,E53:U53)</f>
        <v>-5795.513711453701</v>
      </c>
      <c r="E53" s="11">
        <f t="shared" ref="E53:J53" si="56">-1000</f>
        <v>-1000</v>
      </c>
      <c r="F53" s="4">
        <f t="shared" si="56"/>
        <v>-1000</v>
      </c>
      <c r="G53" s="4">
        <f t="shared" si="56"/>
        <v>-1000</v>
      </c>
      <c r="H53" s="4">
        <f t="shared" si="56"/>
        <v>-1000</v>
      </c>
      <c r="I53" s="4">
        <f t="shared" si="56"/>
        <v>-1000</v>
      </c>
      <c r="J53" s="4">
        <f t="shared" si="56"/>
        <v>-1000</v>
      </c>
      <c r="K53" s="4">
        <f>0</f>
        <v>0</v>
      </c>
      <c r="L53" s="4">
        <f>0</f>
        <v>0</v>
      </c>
      <c r="M53" s="4">
        <f>0</f>
        <v>0</v>
      </c>
      <c r="N53" s="4">
        <f>0</f>
        <v>0</v>
      </c>
      <c r="O53" s="4">
        <f>0</f>
        <v>0</v>
      </c>
      <c r="P53" s="4">
        <f>0</f>
        <v>0</v>
      </c>
      <c r="Q53" s="4">
        <f>0</f>
        <v>0</v>
      </c>
      <c r="R53" s="4">
        <f>0</f>
        <v>0</v>
      </c>
      <c r="S53" s="4">
        <f>0</f>
        <v>0</v>
      </c>
      <c r="T53" s="4">
        <f>0</f>
        <v>0</v>
      </c>
      <c r="U53" s="4">
        <f>0</f>
        <v>0</v>
      </c>
    </row>
    <row r="54" spans="1:21" s="22" customFormat="1" x14ac:dyDescent="0.25">
      <c r="A54" s="27"/>
      <c r="B54" s="22" t="s">
        <v>1</v>
      </c>
      <c r="C54" s="23">
        <f>SUM(E54:U54)</f>
        <v>0</v>
      </c>
      <c r="D54" s="24">
        <f>NPV($C$2,E54:U54)</f>
        <v>0</v>
      </c>
      <c r="E54" s="23">
        <f>0</f>
        <v>0</v>
      </c>
      <c r="F54" s="23">
        <f>0</f>
        <v>0</v>
      </c>
      <c r="G54" s="23">
        <f>0</f>
        <v>0</v>
      </c>
      <c r="H54" s="23">
        <f>0</f>
        <v>0</v>
      </c>
      <c r="I54" s="23">
        <f>0</f>
        <v>0</v>
      </c>
      <c r="J54" s="23">
        <f>0</f>
        <v>0</v>
      </c>
      <c r="K54" s="23">
        <f>0</f>
        <v>0</v>
      </c>
      <c r="L54" s="23">
        <f>0</f>
        <v>0</v>
      </c>
      <c r="M54" s="23">
        <f>0</f>
        <v>0</v>
      </c>
      <c r="N54" s="23">
        <f>0</f>
        <v>0</v>
      </c>
      <c r="O54" s="23">
        <f>0</f>
        <v>0</v>
      </c>
      <c r="P54" s="23">
        <f>0</f>
        <v>0</v>
      </c>
      <c r="Q54" s="23">
        <f>0</f>
        <v>0</v>
      </c>
      <c r="R54" s="23">
        <f>0</f>
        <v>0</v>
      </c>
      <c r="S54" s="23">
        <f>0</f>
        <v>0</v>
      </c>
      <c r="T54" s="23">
        <f>0</f>
        <v>0</v>
      </c>
      <c r="U54" s="23">
        <f>0</f>
        <v>0</v>
      </c>
    </row>
    <row r="55" spans="1:21" s="18" customFormat="1" x14ac:dyDescent="0.25">
      <c r="A55" s="27"/>
      <c r="B55" s="18" t="s">
        <v>6</v>
      </c>
      <c r="C55" s="19">
        <f>SUM(E55:U55)</f>
        <v>14714</v>
      </c>
      <c r="D55" s="20">
        <f>NPV($C$2,E55:U55)</f>
        <v>13861.407543908796</v>
      </c>
      <c r="E55" s="19">
        <v>0</v>
      </c>
      <c r="F55" s="21">
        <f>0</f>
        <v>0</v>
      </c>
      <c r="G55" s="21">
        <f>0</f>
        <v>0</v>
      </c>
      <c r="H55" s="21">
        <f>0</f>
        <v>0</v>
      </c>
      <c r="I55" s="21">
        <f>0</f>
        <v>0</v>
      </c>
      <c r="J55" s="21">
        <v>14714</v>
      </c>
      <c r="K55" s="21">
        <f>0</f>
        <v>0</v>
      </c>
      <c r="L55" s="21">
        <f>0</f>
        <v>0</v>
      </c>
      <c r="M55" s="21">
        <f>0</f>
        <v>0</v>
      </c>
      <c r="N55" s="21">
        <f>0</f>
        <v>0</v>
      </c>
      <c r="O55" s="21">
        <f>0</f>
        <v>0</v>
      </c>
      <c r="P55" s="21">
        <f>0</f>
        <v>0</v>
      </c>
      <c r="Q55" s="21">
        <f>0</f>
        <v>0</v>
      </c>
      <c r="R55" s="21">
        <f>0</f>
        <v>0</v>
      </c>
      <c r="S55" s="21">
        <f>0</f>
        <v>0</v>
      </c>
      <c r="T55" s="21">
        <f>0</f>
        <v>0</v>
      </c>
      <c r="U55" s="21">
        <f>0</f>
        <v>0</v>
      </c>
    </row>
    <row r="56" spans="1:21" ht="16.5" thickBot="1" x14ac:dyDescent="0.3">
      <c r="A56" s="27"/>
      <c r="B56" s="16" t="s">
        <v>7</v>
      </c>
      <c r="C56" s="13">
        <f>SUM(E56:U56)</f>
        <v>8714</v>
      </c>
      <c r="D56" s="15">
        <f>SUM(D53:D55)</f>
        <v>8065.8938324550945</v>
      </c>
      <c r="E56" s="13">
        <f t="shared" ref="E56:U56" si="57">SUM(E53:E55)</f>
        <v>-1000</v>
      </c>
      <c r="F56" s="14">
        <f t="shared" si="57"/>
        <v>-1000</v>
      </c>
      <c r="G56" s="14">
        <f t="shared" si="57"/>
        <v>-1000</v>
      </c>
      <c r="H56" s="14">
        <f t="shared" si="57"/>
        <v>-1000</v>
      </c>
      <c r="I56" s="14">
        <f t="shared" si="57"/>
        <v>-1000</v>
      </c>
      <c r="J56" s="14">
        <f t="shared" si="57"/>
        <v>13714</v>
      </c>
      <c r="K56" s="14">
        <f t="shared" si="57"/>
        <v>0</v>
      </c>
      <c r="L56" s="14">
        <f t="shared" si="57"/>
        <v>0</v>
      </c>
      <c r="M56" s="14">
        <f t="shared" si="57"/>
        <v>0</v>
      </c>
      <c r="N56" s="14">
        <f t="shared" si="57"/>
        <v>0</v>
      </c>
      <c r="O56" s="14">
        <f t="shared" si="57"/>
        <v>0</v>
      </c>
      <c r="P56" s="14">
        <f t="shared" si="57"/>
        <v>0</v>
      </c>
      <c r="Q56" s="14">
        <f t="shared" si="57"/>
        <v>0</v>
      </c>
      <c r="R56" s="14">
        <f t="shared" si="57"/>
        <v>0</v>
      </c>
      <c r="S56" s="14">
        <f t="shared" si="57"/>
        <v>0</v>
      </c>
      <c r="T56" s="14">
        <f t="shared" si="57"/>
        <v>0</v>
      </c>
      <c r="U56" s="14">
        <f t="shared" si="57"/>
        <v>0</v>
      </c>
    </row>
    <row r="57" spans="1:21" x14ac:dyDescent="0.25">
      <c r="A57" s="27"/>
      <c r="B57" t="s">
        <v>8</v>
      </c>
      <c r="C57" s="1">
        <f>C56/-(C54+C53)</f>
        <v>1.4523333333333333</v>
      </c>
      <c r="D57" s="1">
        <f>D56/-(D54+D53)</f>
        <v>1.3917478646482071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</sheetData>
  <mergeCells count="4">
    <mergeCell ref="A53:A57"/>
    <mergeCell ref="A6:A10"/>
    <mergeCell ref="A21:A25"/>
    <mergeCell ref="A37:A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Colla</dc:creator>
  <cp:lastModifiedBy>camilo escar</cp:lastModifiedBy>
  <dcterms:created xsi:type="dcterms:W3CDTF">2025-08-04T20:11:38Z</dcterms:created>
  <dcterms:modified xsi:type="dcterms:W3CDTF">2025-09-18T00:38:15Z</dcterms:modified>
</cp:coreProperties>
</file>