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zzy\Downloads\"/>
    </mc:Choice>
  </mc:AlternateContent>
  <xr:revisionPtr revIDLastSave="0" documentId="13_ncr:1_{04A08979-3DFB-40A4-91C3-C3B6F24603EB}" xr6:coauthVersionLast="47" xr6:coauthVersionMax="47" xr10:uidLastSave="{00000000-0000-0000-0000-000000000000}"/>
  <bookViews>
    <workbookView xWindow="30612" yWindow="-264" windowWidth="30936" windowHeight="16896" activeTab="2" xr2:uid="{E4A38F30-D560-4225-9E9D-884E91CF3883}"/>
  </bookViews>
  <sheets>
    <sheet name="Main Table" sheetId="1" r:id="rId1"/>
    <sheet name="Raw Data" sheetId="3" r:id="rId2"/>
    <sheet name="Environment" sheetId="4" r:id="rId3"/>
    <sheet name="Method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F26" i="1"/>
  <c r="G25" i="1"/>
  <c r="F25" i="1"/>
  <c r="G24" i="1"/>
  <c r="F24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N26" i="3"/>
  <c r="H26" i="1" s="1"/>
  <c r="O26" i="3"/>
  <c r="I26" i="1" s="1"/>
  <c r="P26" i="3"/>
  <c r="J26" i="1" s="1"/>
  <c r="Q26" i="3"/>
  <c r="K26" i="1" s="1"/>
  <c r="R26" i="3"/>
  <c r="L26" i="1" s="1"/>
  <c r="S26" i="3"/>
  <c r="M26" i="1" s="1"/>
  <c r="T26" i="3"/>
  <c r="N26" i="1" s="1"/>
  <c r="U26" i="3"/>
  <c r="O26" i="1" s="1"/>
  <c r="V26" i="3"/>
  <c r="P26" i="1" s="1"/>
  <c r="N25" i="3"/>
  <c r="O25" i="3"/>
  <c r="P25" i="3"/>
  <c r="Q25" i="3"/>
  <c r="R25" i="3"/>
  <c r="S25" i="3"/>
  <c r="T25" i="3"/>
  <c r="U25" i="3"/>
  <c r="V25" i="3"/>
  <c r="N24" i="3"/>
  <c r="H20" i="1" s="1"/>
  <c r="O24" i="3"/>
  <c r="I20" i="1" s="1"/>
  <c r="P24" i="3"/>
  <c r="J20" i="1" s="1"/>
  <c r="Q24" i="3"/>
  <c r="K20" i="1" s="1"/>
  <c r="R24" i="3"/>
  <c r="L20" i="1" s="1"/>
  <c r="S24" i="3"/>
  <c r="M20" i="1" s="1"/>
  <c r="T24" i="3"/>
  <c r="N20" i="1" s="1"/>
  <c r="U24" i="3"/>
  <c r="O20" i="1" s="1"/>
  <c r="V24" i="3"/>
  <c r="P20" i="1" s="1"/>
  <c r="N23" i="3"/>
  <c r="H17" i="1" s="1"/>
  <c r="O23" i="3"/>
  <c r="I17" i="1" s="1"/>
  <c r="P23" i="3"/>
  <c r="J17" i="1" s="1"/>
  <c r="Q23" i="3"/>
  <c r="K17" i="1" s="1"/>
  <c r="R23" i="3"/>
  <c r="L17" i="1" s="1"/>
  <c r="S23" i="3"/>
  <c r="M17" i="1" s="1"/>
  <c r="T23" i="3"/>
  <c r="N17" i="1" s="1"/>
  <c r="U23" i="3"/>
  <c r="O17" i="1" s="1"/>
  <c r="V23" i="3"/>
  <c r="P17" i="1" s="1"/>
  <c r="N22" i="3"/>
  <c r="H14" i="1" s="1"/>
  <c r="O22" i="3"/>
  <c r="I14" i="1" s="1"/>
  <c r="P22" i="3"/>
  <c r="J14" i="1" s="1"/>
  <c r="Q22" i="3"/>
  <c r="K14" i="1" s="1"/>
  <c r="R22" i="3"/>
  <c r="L14" i="1" s="1"/>
  <c r="S22" i="3"/>
  <c r="M14" i="1" s="1"/>
  <c r="T22" i="3"/>
  <c r="N14" i="1" s="1"/>
  <c r="U22" i="3"/>
  <c r="O14" i="1" s="1"/>
  <c r="V22" i="3"/>
  <c r="P14" i="1" s="1"/>
  <c r="N21" i="3"/>
  <c r="H10" i="1" s="1"/>
  <c r="O21" i="3"/>
  <c r="I10" i="1" s="1"/>
  <c r="P21" i="3"/>
  <c r="J10" i="1" s="1"/>
  <c r="Q21" i="3"/>
  <c r="K10" i="1" s="1"/>
  <c r="R21" i="3"/>
  <c r="L10" i="1" s="1"/>
  <c r="S21" i="3"/>
  <c r="M10" i="1" s="1"/>
  <c r="T21" i="3"/>
  <c r="N10" i="1" s="1"/>
  <c r="U21" i="3"/>
  <c r="O10" i="1" s="1"/>
  <c r="V21" i="3"/>
  <c r="P10" i="1" s="1"/>
  <c r="N20" i="3"/>
  <c r="H8" i="1" s="1"/>
  <c r="O20" i="3"/>
  <c r="I8" i="1" s="1"/>
  <c r="P20" i="3"/>
  <c r="J8" i="1" s="1"/>
  <c r="Q20" i="3"/>
  <c r="K8" i="1" s="1"/>
  <c r="R20" i="3"/>
  <c r="L8" i="1" s="1"/>
  <c r="S20" i="3"/>
  <c r="M8" i="1" s="1"/>
  <c r="T20" i="3"/>
  <c r="N8" i="1" s="1"/>
  <c r="U20" i="3"/>
  <c r="O8" i="1" s="1"/>
  <c r="V20" i="3"/>
  <c r="P8" i="1" s="1"/>
  <c r="N19" i="3"/>
  <c r="H5" i="1" s="1"/>
  <c r="O19" i="3"/>
  <c r="I5" i="1" s="1"/>
  <c r="P19" i="3"/>
  <c r="J5" i="1" s="1"/>
  <c r="Q19" i="3"/>
  <c r="K5" i="1" s="1"/>
  <c r="R19" i="3"/>
  <c r="L5" i="1" s="1"/>
  <c r="S19" i="3"/>
  <c r="M5" i="1" s="1"/>
  <c r="T19" i="3"/>
  <c r="N5" i="1" s="1"/>
  <c r="U19" i="3"/>
  <c r="O5" i="1" s="1"/>
  <c r="V19" i="3"/>
  <c r="P5" i="1" s="1"/>
  <c r="N18" i="3"/>
  <c r="H25" i="1" s="1"/>
  <c r="O18" i="3"/>
  <c r="I25" i="1" s="1"/>
  <c r="P18" i="3"/>
  <c r="J25" i="1" s="1"/>
  <c r="Q18" i="3"/>
  <c r="K25" i="1" s="1"/>
  <c r="R18" i="3"/>
  <c r="L25" i="1" s="1"/>
  <c r="S18" i="3"/>
  <c r="M25" i="1" s="1"/>
  <c r="T18" i="3"/>
  <c r="N25" i="1" s="1"/>
  <c r="U18" i="3"/>
  <c r="O25" i="1" s="1"/>
  <c r="V18" i="3"/>
  <c r="P25" i="1" s="1"/>
  <c r="N17" i="3"/>
  <c r="H22" i="1" s="1"/>
  <c r="O17" i="3"/>
  <c r="I22" i="1" s="1"/>
  <c r="P17" i="3"/>
  <c r="J22" i="1" s="1"/>
  <c r="Q17" i="3"/>
  <c r="K22" i="1" s="1"/>
  <c r="R17" i="3"/>
  <c r="L22" i="1" s="1"/>
  <c r="S17" i="3"/>
  <c r="M22" i="1" s="1"/>
  <c r="T17" i="3"/>
  <c r="N22" i="1" s="1"/>
  <c r="U17" i="3"/>
  <c r="O22" i="1" s="1"/>
  <c r="V17" i="3"/>
  <c r="N16" i="3"/>
  <c r="H19" i="1" s="1"/>
  <c r="O16" i="3"/>
  <c r="I19" i="1" s="1"/>
  <c r="P16" i="3"/>
  <c r="J19" i="1" s="1"/>
  <c r="Q16" i="3"/>
  <c r="K19" i="1" s="1"/>
  <c r="R16" i="3"/>
  <c r="L19" i="1" s="1"/>
  <c r="S16" i="3"/>
  <c r="M19" i="1" s="1"/>
  <c r="T16" i="3"/>
  <c r="N19" i="1" s="1"/>
  <c r="U16" i="3"/>
  <c r="O19" i="1" s="1"/>
  <c r="V16" i="3"/>
  <c r="P19" i="1" s="1"/>
  <c r="N15" i="3"/>
  <c r="H16" i="1" s="1"/>
  <c r="O15" i="3"/>
  <c r="I16" i="1" s="1"/>
  <c r="P15" i="3"/>
  <c r="J16" i="1" s="1"/>
  <c r="Q15" i="3"/>
  <c r="K16" i="1" s="1"/>
  <c r="R15" i="3"/>
  <c r="L16" i="1" s="1"/>
  <c r="S15" i="3"/>
  <c r="M16" i="1" s="1"/>
  <c r="T15" i="3"/>
  <c r="N16" i="1" s="1"/>
  <c r="U15" i="3"/>
  <c r="O16" i="1" s="1"/>
  <c r="V15" i="3"/>
  <c r="P16" i="1" s="1"/>
  <c r="N14" i="3"/>
  <c r="H13" i="1" s="1"/>
  <c r="O14" i="3"/>
  <c r="I13" i="1" s="1"/>
  <c r="P14" i="3"/>
  <c r="J13" i="1" s="1"/>
  <c r="Q14" i="3"/>
  <c r="K13" i="1" s="1"/>
  <c r="R14" i="3"/>
  <c r="L13" i="1" s="1"/>
  <c r="S14" i="3"/>
  <c r="M13" i="1" s="1"/>
  <c r="T14" i="3"/>
  <c r="N13" i="1" s="1"/>
  <c r="U14" i="3"/>
  <c r="O13" i="1" s="1"/>
  <c r="V14" i="3"/>
  <c r="P13" i="1" s="1"/>
  <c r="N13" i="3"/>
  <c r="H11" i="1" s="1"/>
  <c r="O13" i="3"/>
  <c r="I11" i="1" s="1"/>
  <c r="P13" i="3"/>
  <c r="J11" i="1" s="1"/>
  <c r="Q13" i="3"/>
  <c r="K11" i="1" s="1"/>
  <c r="R13" i="3"/>
  <c r="L11" i="1" s="1"/>
  <c r="S13" i="3"/>
  <c r="M11" i="1" s="1"/>
  <c r="T13" i="3"/>
  <c r="N11" i="1" s="1"/>
  <c r="U13" i="3"/>
  <c r="O11" i="1" s="1"/>
  <c r="V13" i="3"/>
  <c r="P11" i="1" s="1"/>
  <c r="N12" i="3"/>
  <c r="H7" i="1" s="1"/>
  <c r="O12" i="3"/>
  <c r="I7" i="1" s="1"/>
  <c r="P12" i="3"/>
  <c r="J7" i="1" s="1"/>
  <c r="Q12" i="3"/>
  <c r="K7" i="1" s="1"/>
  <c r="R12" i="3"/>
  <c r="L7" i="1" s="1"/>
  <c r="S12" i="3"/>
  <c r="M7" i="1" s="1"/>
  <c r="T12" i="3"/>
  <c r="N7" i="1" s="1"/>
  <c r="U12" i="3"/>
  <c r="O7" i="1" s="1"/>
  <c r="V12" i="3"/>
  <c r="P7" i="1" s="1"/>
  <c r="N11" i="3"/>
  <c r="H4" i="1" s="1"/>
  <c r="O11" i="3"/>
  <c r="I4" i="1" s="1"/>
  <c r="P11" i="3"/>
  <c r="J4" i="1" s="1"/>
  <c r="Q11" i="3"/>
  <c r="K4" i="1" s="1"/>
  <c r="R11" i="3"/>
  <c r="L4" i="1" s="1"/>
  <c r="S11" i="3"/>
  <c r="M4" i="1" s="1"/>
  <c r="T11" i="3"/>
  <c r="N4" i="1" s="1"/>
  <c r="U11" i="3"/>
  <c r="O4" i="1" s="1"/>
  <c r="V11" i="3"/>
  <c r="P4" i="1" s="1"/>
  <c r="N8" i="3"/>
  <c r="H18" i="1" s="1"/>
  <c r="O8" i="3"/>
  <c r="I18" i="1" s="1"/>
  <c r="P8" i="3"/>
  <c r="J18" i="1" s="1"/>
  <c r="Q8" i="3"/>
  <c r="K18" i="1" s="1"/>
  <c r="R8" i="3"/>
  <c r="L18" i="1" s="1"/>
  <c r="S8" i="3"/>
  <c r="M18" i="1" s="1"/>
  <c r="T8" i="3"/>
  <c r="N18" i="1" s="1"/>
  <c r="U8" i="3"/>
  <c r="O18" i="1" s="1"/>
  <c r="V8" i="3"/>
  <c r="P18" i="1" s="1"/>
  <c r="N10" i="3"/>
  <c r="H24" i="1" s="1"/>
  <c r="O10" i="3"/>
  <c r="I24" i="1" s="1"/>
  <c r="P10" i="3"/>
  <c r="J24" i="1" s="1"/>
  <c r="Q10" i="3"/>
  <c r="K24" i="1" s="1"/>
  <c r="R10" i="3"/>
  <c r="L24" i="1" s="1"/>
  <c r="S10" i="3"/>
  <c r="M24" i="1" s="1"/>
  <c r="T10" i="3"/>
  <c r="N24" i="1" s="1"/>
  <c r="U10" i="3"/>
  <c r="O24" i="1" s="1"/>
  <c r="V10" i="3"/>
  <c r="P24" i="1" s="1"/>
  <c r="N9" i="3"/>
  <c r="H21" i="1" s="1"/>
  <c r="O9" i="3"/>
  <c r="I21" i="1" s="1"/>
  <c r="P9" i="3"/>
  <c r="J21" i="1" s="1"/>
  <c r="Q9" i="3"/>
  <c r="K21" i="1" s="1"/>
  <c r="R9" i="3"/>
  <c r="L21" i="1" s="1"/>
  <c r="S9" i="3"/>
  <c r="M21" i="1" s="1"/>
  <c r="T9" i="3"/>
  <c r="N21" i="1" s="1"/>
  <c r="U9" i="3"/>
  <c r="O21" i="1" s="1"/>
  <c r="V9" i="3"/>
  <c r="P21" i="1" s="1"/>
  <c r="N7" i="3"/>
  <c r="H15" i="1" s="1"/>
  <c r="O7" i="3"/>
  <c r="I15" i="1" s="1"/>
  <c r="P7" i="3"/>
  <c r="J15" i="1" s="1"/>
  <c r="Q7" i="3"/>
  <c r="K15" i="1" s="1"/>
  <c r="R7" i="3"/>
  <c r="L15" i="1" s="1"/>
  <c r="S7" i="3"/>
  <c r="M15" i="1" s="1"/>
  <c r="T7" i="3"/>
  <c r="N15" i="1" s="1"/>
  <c r="U7" i="3"/>
  <c r="O15" i="1" s="1"/>
  <c r="V7" i="3"/>
  <c r="P15" i="1" s="1"/>
  <c r="N6" i="3"/>
  <c r="H12" i="1" s="1"/>
  <c r="O6" i="3"/>
  <c r="I12" i="1" s="1"/>
  <c r="P6" i="3"/>
  <c r="J12" i="1" s="1"/>
  <c r="Q6" i="3"/>
  <c r="K12" i="1" s="1"/>
  <c r="R6" i="3"/>
  <c r="L12" i="1" s="1"/>
  <c r="S6" i="3"/>
  <c r="M12" i="1" s="1"/>
  <c r="T6" i="3"/>
  <c r="N12" i="1" s="1"/>
  <c r="U6" i="3"/>
  <c r="O12" i="1" s="1"/>
  <c r="V6" i="3"/>
  <c r="P12" i="1" s="1"/>
  <c r="N5" i="3"/>
  <c r="H9" i="1" s="1"/>
  <c r="O5" i="3"/>
  <c r="I9" i="1" s="1"/>
  <c r="P5" i="3"/>
  <c r="J9" i="1" s="1"/>
  <c r="Q5" i="3"/>
  <c r="K9" i="1" s="1"/>
  <c r="R5" i="3"/>
  <c r="L9" i="1" s="1"/>
  <c r="S5" i="3"/>
  <c r="M9" i="1" s="1"/>
  <c r="T5" i="3"/>
  <c r="N9" i="1" s="1"/>
  <c r="U5" i="3"/>
  <c r="O9" i="1" s="1"/>
  <c r="V5" i="3"/>
  <c r="P9" i="1" s="1"/>
  <c r="N4" i="3"/>
  <c r="H6" i="1" s="1"/>
  <c r="O4" i="3"/>
  <c r="I6" i="1" s="1"/>
  <c r="P4" i="3"/>
  <c r="J6" i="1" s="1"/>
  <c r="Q4" i="3"/>
  <c r="K6" i="1" s="1"/>
  <c r="R4" i="3"/>
  <c r="L6" i="1" s="1"/>
  <c r="S4" i="3"/>
  <c r="M6" i="1" s="1"/>
  <c r="T4" i="3"/>
  <c r="N6" i="1" s="1"/>
  <c r="U4" i="3"/>
  <c r="O6" i="1" s="1"/>
  <c r="V4" i="3"/>
  <c r="P6" i="1" s="1"/>
  <c r="V3" i="3"/>
  <c r="P3" i="1" s="1"/>
  <c r="U3" i="3"/>
  <c r="O3" i="1" s="1"/>
  <c r="T3" i="3"/>
  <c r="N3" i="1" s="1"/>
  <c r="S3" i="3"/>
  <c r="M3" i="1" s="1"/>
  <c r="R3" i="3"/>
  <c r="L3" i="1" s="1"/>
  <c r="Q3" i="3"/>
  <c r="K3" i="1" s="1"/>
  <c r="P3" i="3"/>
  <c r="J3" i="1" s="1"/>
  <c r="N3" i="3"/>
  <c r="H3" i="1" s="1"/>
  <c r="O3" i="3"/>
  <c r="I3" i="1" s="1"/>
  <c r="P22" i="1" l="1"/>
  <c r="O23" i="1"/>
  <c r="N23" i="1"/>
  <c r="M23" i="1"/>
  <c r="L23" i="1"/>
  <c r="K23" i="1"/>
  <c r="J23" i="1"/>
  <c r="I23" i="1"/>
  <c r="H23" i="1"/>
  <c r="P23" i="1"/>
</calcChain>
</file>

<file path=xl/sharedStrings.xml><?xml version="1.0" encoding="utf-8"?>
<sst xmlns="http://schemas.openxmlformats.org/spreadsheetml/2006/main" count="212" uniqueCount="62">
  <si>
    <t>Method</t>
  </si>
  <si>
    <t>TryDiffuseGasses</t>
  </si>
  <si>
    <t>TryDissipateGasses</t>
  </si>
  <si>
    <t>MapPostTick</t>
  </si>
  <si>
    <t>MapPreTick</t>
  </si>
  <si>
    <t>ID</t>
  </si>
  <si>
    <t>Custom Gasses</t>
  </si>
  <si>
    <t>Map Size</t>
  </si>
  <si>
    <t>Pawns</t>
  </si>
  <si>
    <t>TPS</t>
  </si>
  <si>
    <t>FPS</t>
  </si>
  <si>
    <t>Filled</t>
  </si>
  <si>
    <t>Verse.MouseoverReadout:DrawGas</t>
  </si>
  <si>
    <t>Verse.Map:MapPreTick</t>
  </si>
  <si>
    <t>Verse.Map:MapPostTick</t>
  </si>
  <si>
    <t>Verse.GasGrid:Tick</t>
  </si>
  <si>
    <t>Verse.GasGrid:TryDiffuseGasses</t>
  </si>
  <si>
    <t>Verse.GasGrid:TryDissipateGasses</t>
  </si>
  <si>
    <t>Verse.Pawn Tick</t>
  </si>
  <si>
    <t>RimWorld.Building_Vent TickRare</t>
  </si>
  <si>
    <t>GasGrid Tick</t>
  </si>
  <si>
    <t>Vent Tick</t>
  </si>
  <si>
    <t>Verse.GasUtility:PawnGasEffectsTick</t>
  </si>
  <si>
    <t>PawnGasEffectsTick</t>
  </si>
  <si>
    <t>0.75.0.0</t>
  </si>
  <si>
    <t>1.75.0.0</t>
  </si>
  <si>
    <t>1.75.1.0</t>
  </si>
  <si>
    <t>0.75.1.0</t>
  </si>
  <si>
    <t>Average Method Times (MS)</t>
  </si>
  <si>
    <t>Test Number</t>
  </si>
  <si>
    <t>PawnTick</t>
  </si>
  <si>
    <t>Draw Gas</t>
  </si>
  <si>
    <t>Averages</t>
  </si>
  <si>
    <t>0.75.0.10</t>
  </si>
  <si>
    <t>1.75.0.10</t>
  </si>
  <si>
    <t>0.75.1.10</t>
  </si>
  <si>
    <t>0.325.0.0</t>
  </si>
  <si>
    <t>1.325.0.0</t>
  </si>
  <si>
    <t>0.325.1.0</t>
  </si>
  <si>
    <t>1.325.1.0</t>
  </si>
  <si>
    <t>0.325.0.10</t>
  </si>
  <si>
    <t>1.325.0.10</t>
  </si>
  <si>
    <t>0.325.1.10</t>
  </si>
  <si>
    <t>Estimated Avg Performance</t>
  </si>
  <si>
    <t>1.75.1.10</t>
  </si>
  <si>
    <t>1.325.1.10</t>
  </si>
  <si>
    <t>10.75.0.0</t>
  </si>
  <si>
    <t>10.75.1.0</t>
  </si>
  <si>
    <t>10.75.0.10</t>
  </si>
  <si>
    <t>10.75.1.10</t>
  </si>
  <si>
    <t>10.325.0.0</t>
  </si>
  <si>
    <t>10.325.1.0</t>
  </si>
  <si>
    <t>10.325.0.10</t>
  </si>
  <si>
    <t>10.325.1.10</t>
  </si>
  <si>
    <t>All tests done at 3x speed, looking at average method time after 5 seconds.</t>
  </si>
  <si>
    <t>Map has 1 7x7 square with vent, 1 7x7 square with no vent, and 10 muffalo or waste rats (depending on number of gasses, since muffalo may die before 5 seconds).</t>
  </si>
  <si>
    <t>Logging Cycle</t>
  </si>
  <si>
    <t>Tick</t>
  </si>
  <si>
    <t>Update</t>
  </si>
  <si>
    <t>Pawns are muffalo or waste rats (depending on number of gasses, since muffalo may die before 5 seconds, don't tell PETA).</t>
  </si>
  <si>
    <t>Gas is designed to be as expensive as possible, having 1 option for every immunity attribute (race, gene, trait, apparel, etc…) and isToxic.</t>
  </si>
  <si>
    <t>The 'FILLED' column on the main table says whether or not all cells of the map were filled with every possible gas (using the debug 'Fill All Gas' option).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</si>
</sst>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9">
    <dxf>
      <alignment horizontal="general" vertical="center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6</xdr:row>
      <xdr:rowOff>7619</xdr:rowOff>
    </xdr:from>
    <xdr:to>
      <xdr:col>9</xdr:col>
      <xdr:colOff>236219</xdr:colOff>
      <xdr:row>33</xdr:row>
      <xdr:rowOff>179812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E23720-B1F9-9FE0-A429-9AA05788E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556259"/>
          <a:ext cx="5105399" cy="510995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BD9791-68C6-4017-84E0-CBDEBBD28EAA}" name="MainTable" displayName="MainTable" ref="A2:P26" totalsRowShown="0" headerRowDxfId="28">
  <autoFilter ref="A2:P26" xr:uid="{34BD9791-68C6-4017-84E0-CBDEBBD28EAA}"/>
  <tableColumns count="16">
    <tableColumn id="1" xr3:uid="{358F1890-55BB-4B14-85CF-0C50E596144D}" name="ID"/>
    <tableColumn id="2" xr3:uid="{220D228E-109B-46C5-97AE-56FCA9C20DA7}" name="Custom Gasses"/>
    <tableColumn id="3" xr3:uid="{FB5443E8-AE7E-4772-A19A-CBBC65167EE0}" name="Map Size"/>
    <tableColumn id="4" xr3:uid="{494069E0-98A0-4F0E-8E80-2A274B401674}" name="Filled"/>
    <tableColumn id="5" xr3:uid="{01DCC3F9-388C-4194-9DB2-394AD90D1D32}" name="Pawns"/>
    <tableColumn id="6" xr3:uid="{4D74545A-44BA-4EFC-B122-BB3669956C57}" name="FPS">
      <calculatedColumnFormula>VLOOKUP(MainTable[[#This Row],[ID]],Performance[],3,FALSE)</calculatedColumnFormula>
    </tableColumn>
    <tableColumn id="7" xr3:uid="{2CFA5108-2A73-41E0-BFFE-5654D408A8A5}" name="TPS">
      <calculatedColumnFormula>VLOOKUP(MainTable[[#This Row],[ID]],Performance[],2,FALSE)</calculatedColumnFormula>
    </tableColumn>
    <tableColumn id="8" xr3:uid="{00566026-389F-41DF-9E08-0860023FB7C6}" name="GasGrid Tick" dataDxfId="27">
      <calculatedColumnFormula>VLOOKUP(MainTable[[#This Row],[ID]],Averages[],2,FALSE)</calculatedColumnFormula>
    </tableColumn>
    <tableColumn id="9" xr3:uid="{1F95AF4A-5054-4D27-B81A-0598E3FFCEC2}" name="MapPreTick" dataDxfId="26">
      <calculatedColumnFormula>VLOOKUP(MainTable[[#This Row],[ID]],Averages[],3,FALSE)</calculatedColumnFormula>
    </tableColumn>
    <tableColumn id="10" xr3:uid="{922BB9B2-2BA5-46F0-BCEC-EF773BB8B40C}" name="MapPostTick" dataDxfId="25">
      <calculatedColumnFormula>VLOOKUP(MainTable[[#This Row],[ID]],Averages[],4,FALSE)</calculatedColumnFormula>
    </tableColumn>
    <tableColumn id="11" xr3:uid="{2DB792BE-2B80-43CB-AAFC-EB90A90DF420}" name="TryDiffuseGasses" dataDxfId="24">
      <calculatedColumnFormula>VLOOKUP(MainTable[[#This Row],[ID]],Averages[],5,FALSE)</calculatedColumnFormula>
    </tableColumn>
    <tableColumn id="12" xr3:uid="{69A80A9B-4514-4532-9AB8-EC15CFD65AEE}" name="TryDissipateGasses" dataDxfId="23">
      <calculatedColumnFormula>VLOOKUP(MainTable[[#This Row],[ID]],Averages[],6,FALSE)</calculatedColumnFormula>
    </tableColumn>
    <tableColumn id="13" xr3:uid="{F91FB588-0A51-47A3-9A6D-9BEB28125138}" name="PawnTick" dataDxfId="22">
      <calculatedColumnFormula>VLOOKUP(MainTable[[#This Row],[ID]],Averages[],7,FALSE)</calculatedColumnFormula>
    </tableColumn>
    <tableColumn id="14" xr3:uid="{44D78BF0-85F9-441D-A407-10A2D0A4568D}" name="PawnGasEffectsTick" dataDxfId="21">
      <calculatedColumnFormula>VLOOKUP(MainTable[[#This Row],[ID]],Averages[],8,FALSE)</calculatedColumnFormula>
    </tableColumn>
    <tableColumn id="15" xr3:uid="{0B3128EC-D7CD-44E5-91E1-D37FF74D1A27}" name="Vent Tick" dataDxfId="20">
      <calculatedColumnFormula>VLOOKUP(MainTable[[#This Row],[ID]],Averages[],9,FALSE)</calculatedColumnFormula>
    </tableColumn>
    <tableColumn id="16" xr3:uid="{EF6A2634-7C20-464C-A1F5-E2C78556C86F}" name="Draw Gas" dataDxfId="19">
      <calculatedColumnFormula>VLOOKUP(MainTable[[#This Row],[ID]],Averages[],10,FALSE)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3B7B2A-5627-497F-9B41-A5E9946D7394}" name="RawData" displayName="RawData" ref="A1:K73" totalsRowShown="0">
  <autoFilter ref="A1:K73" xr:uid="{D53B7B2A-5627-497F-9B41-A5E9946D739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5F46C080-8642-41D6-A59E-09ED634CEFC8}" name="ID"/>
    <tableColumn id="2" xr3:uid="{1E8B10E5-D969-4B47-99B9-749E20FE88BC}" name="Test Number"/>
    <tableColumn id="3" xr3:uid="{2080BDC5-8280-4F05-9938-C785ABE231A9}" name="GasGrid Tick" dataDxfId="18"/>
    <tableColumn id="4" xr3:uid="{325F408D-F91B-41BB-A7B8-35FA6A669FB4}" name="MapPreTick" dataDxfId="17"/>
    <tableColumn id="5" xr3:uid="{BD5F5BE2-A895-4BF7-9F02-ED107B752F46}" name="MapPostTick" dataDxfId="16"/>
    <tableColumn id="6" xr3:uid="{44F352C9-499F-4DC3-8743-17E8CD6682CE}" name="TryDiffuseGasses" dataDxfId="15"/>
    <tableColumn id="7" xr3:uid="{C4CCAE55-3771-4ADF-8D5B-E68080EE7E2A}" name="TryDissipateGasses" dataDxfId="14"/>
    <tableColumn id="8" xr3:uid="{EA27AEDF-AB01-4528-97D6-B38F7C2A5B4E}" name="PawnTick" dataDxfId="13"/>
    <tableColumn id="9" xr3:uid="{AA2788C6-777D-4E49-9817-8700F29D2F12}" name="PawnGasEffectsTick" dataDxfId="12"/>
    <tableColumn id="10" xr3:uid="{E1CCE2AB-9C56-4BA0-A28A-8A8F1A3B3E76}" name="Vent Tick" dataDxfId="11"/>
    <tableColumn id="11" xr3:uid="{557E99BD-6C5C-480F-9ECF-31F3F3B34D41}" name="Draw Gas" dataDxfId="1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F9419A-2F37-4DB4-8A9C-B6787E0F0D46}" name="Averages" displayName="Averages" ref="M2:V26" totalsRowShown="0">
  <autoFilter ref="M2:V26" xr:uid="{B2F9419A-2F37-4DB4-8A9C-B6787E0F0D4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5541951-2D66-42E0-8F63-BAFB44CD8C66}" name="ID"/>
    <tableColumn id="2" xr3:uid="{99BBF941-764B-4983-84C1-C262A51BE7D8}" name="GasGrid Tick" dataDxfId="9">
      <calculatedColumnFormula>AVERAGEIFS(RawData[GasGrid Tick],RawData[ID],Averages[[#This Row],[ID]])</calculatedColumnFormula>
    </tableColumn>
    <tableColumn id="3" xr3:uid="{C936DD3C-AA58-4EF9-8FAA-DEA20DE0F5D3}" name="MapPreTick" dataDxfId="8">
      <calculatedColumnFormula>AVERAGEIFS(RawData[MapPreTick],RawData[ID],Averages[[#This Row],[ID]])</calculatedColumnFormula>
    </tableColumn>
    <tableColumn id="4" xr3:uid="{5194CCAA-E59A-4A9A-BD0A-240D3C62BF87}" name="MapPostTick" dataDxfId="7">
      <calculatedColumnFormula>AVERAGEIFS(RawData[MapPostTick],RawData[ID],Averages[[#This Row],[ID]])</calculatedColumnFormula>
    </tableColumn>
    <tableColumn id="5" xr3:uid="{51B38AE3-B879-416C-A717-E6FC044E207A}" name="TryDiffuseGasses" dataDxfId="6">
      <calculatedColumnFormula>AVERAGEIFS(RawData[TryDiffuseGasses],RawData[ID],Averages[[#This Row],[ID]])</calculatedColumnFormula>
    </tableColumn>
    <tableColumn id="6" xr3:uid="{3F3E57C6-6F94-46D6-AF1C-4531272ED05C}" name="TryDissipateGasses" dataDxfId="5">
      <calculatedColumnFormula>AVERAGEIFS(RawData[TryDissipateGasses],RawData[ID],Averages[[#This Row],[ID]])</calculatedColumnFormula>
    </tableColumn>
    <tableColumn id="7" xr3:uid="{EEED9C7D-015A-440E-B60D-69064E62B7B7}" name="PawnTick" dataDxfId="4">
      <calculatedColumnFormula>AVERAGEIFS(RawData[PawnTick],RawData[ID],Averages[[#This Row],[ID]])</calculatedColumnFormula>
    </tableColumn>
    <tableColumn id="8" xr3:uid="{EC882E3B-7A0B-4885-8103-BC5927513279}" name="PawnGasEffectsTick" dataDxfId="3">
      <calculatedColumnFormula>AVERAGEIFS(RawData[PawnGasEffectsTick],RawData[ID],Averages[[#This Row],[ID]])</calculatedColumnFormula>
    </tableColumn>
    <tableColumn id="9" xr3:uid="{0C9E1954-7C9C-4293-9A11-B64D2F091D6E}" name="Vent Tick" dataDxfId="2">
      <calculatedColumnFormula>AVERAGEIFS(RawData[Vent Tick],RawData[ID],Averages[[#This Row],[ID]])</calculatedColumnFormula>
    </tableColumn>
    <tableColumn id="10" xr3:uid="{5099E249-050C-4144-AD3C-D3F229111E8C}" name="Draw Gas" dataDxfId="1">
      <calculatedColumnFormula>AVERAGEIFS(RawData[Draw Gas],RawData[ID],Averages[[#This Row],[ID]])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7B0725-EE9D-4CAF-9034-99E289E65A96}" name="Performance" displayName="Performance" ref="M29:O53" totalsRowShown="0">
  <autoFilter ref="M29:O53" xr:uid="{7D7B0725-EE9D-4CAF-9034-99E289E65A96}">
    <filterColumn colId="0" hiddenButton="1"/>
    <filterColumn colId="1" hiddenButton="1"/>
    <filterColumn colId="2" hiddenButton="1"/>
  </autoFilter>
  <tableColumns count="3">
    <tableColumn id="1" xr3:uid="{AB4D86D5-BEC7-4D47-8022-8C69F5569344}" name="ID"/>
    <tableColumn id="2" xr3:uid="{677119E1-C685-40DA-8F69-DEEAB893B32A}" name="TPS"/>
    <tableColumn id="3" xr3:uid="{930D4C71-CAE8-4E0D-8F30-70783B676D63}" name="FP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98944F-6228-4B08-9650-8D1F5C1BE114}" name="Methods" displayName="Methods" ref="A1:B10" totalsRowShown="0" headerRowDxfId="0">
  <autoFilter ref="A1:B10" xr:uid="{BE98944F-6228-4B08-9650-8D1F5C1BE114}"/>
  <tableColumns count="2">
    <tableColumn id="1" xr3:uid="{6F5A6643-C584-4978-A989-A6EF18D9C5AA}" name="Method"/>
    <tableColumn id="2" xr3:uid="{7D7949C7-8379-4A1B-8542-7C0F6B172422}" name="Logging Cycl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C24C-EC11-4C24-BBC8-EEC385AA83C3}">
  <dimension ref="A1:P26"/>
  <sheetViews>
    <sheetView workbookViewId="0">
      <selection activeCell="H5" sqref="H5"/>
    </sheetView>
  </sheetViews>
  <sheetFormatPr defaultRowHeight="14.4" x14ac:dyDescent="0.3"/>
  <cols>
    <col min="1" max="1" width="10.6640625" bestFit="1" customWidth="1"/>
    <col min="2" max="2" width="15.77734375" bestFit="1" customWidth="1"/>
    <col min="3" max="3" width="10.77734375" bestFit="1" customWidth="1"/>
    <col min="4" max="4" width="7.5546875" bestFit="1" customWidth="1"/>
    <col min="5" max="5" width="8.6640625" bestFit="1" customWidth="1"/>
    <col min="6" max="6" width="6.21875" bestFit="1" customWidth="1"/>
    <col min="7" max="7" width="6.33203125" bestFit="1" customWidth="1"/>
    <col min="8" max="8" width="13.44140625" bestFit="1" customWidth="1"/>
    <col min="9" max="9" width="13.21875" bestFit="1" customWidth="1"/>
    <col min="10" max="10" width="14.109375" bestFit="1" customWidth="1"/>
    <col min="11" max="11" width="17.44140625" bestFit="1" customWidth="1"/>
    <col min="12" max="12" width="19" bestFit="1" customWidth="1"/>
    <col min="13" max="13" width="11.21875" bestFit="1" customWidth="1"/>
    <col min="14" max="14" width="20.109375" bestFit="1" customWidth="1"/>
    <col min="15" max="16" width="11" bestFit="1" customWidth="1"/>
    <col min="17" max="25" width="11.109375" customWidth="1"/>
  </cols>
  <sheetData>
    <row r="1" spans="1:16" ht="14.4" customHeight="1" x14ac:dyDescent="0.3">
      <c r="A1" s="1"/>
      <c r="B1" s="3"/>
      <c r="C1" s="3"/>
      <c r="D1" s="1"/>
      <c r="E1" s="1"/>
      <c r="F1" s="1"/>
      <c r="G1" s="1"/>
      <c r="H1" s="4" t="s">
        <v>28</v>
      </c>
      <c r="I1" s="4"/>
      <c r="J1" s="4"/>
      <c r="K1" s="4"/>
      <c r="L1" s="4"/>
      <c r="M1" s="4"/>
      <c r="N1" s="4"/>
      <c r="O1" s="4"/>
      <c r="P1" s="4"/>
    </row>
    <row r="2" spans="1:16" ht="14.4" customHeight="1" x14ac:dyDescent="0.3">
      <c r="A2" s="1" t="s">
        <v>5</v>
      </c>
      <c r="B2" s="3" t="s">
        <v>6</v>
      </c>
      <c r="C2" s="3" t="s">
        <v>7</v>
      </c>
      <c r="D2" s="1" t="s">
        <v>11</v>
      </c>
      <c r="E2" s="1" t="s">
        <v>8</v>
      </c>
      <c r="F2" s="1" t="s">
        <v>10</v>
      </c>
      <c r="G2" s="1" t="s">
        <v>9</v>
      </c>
      <c r="H2" t="s">
        <v>20</v>
      </c>
      <c r="I2" t="s">
        <v>4</v>
      </c>
      <c r="J2" t="s">
        <v>3</v>
      </c>
      <c r="K2" t="s">
        <v>1</v>
      </c>
      <c r="L2" t="s">
        <v>2</v>
      </c>
      <c r="M2" t="s">
        <v>30</v>
      </c>
      <c r="N2" t="s">
        <v>23</v>
      </c>
      <c r="O2" t="s">
        <v>21</v>
      </c>
      <c r="P2" t="s">
        <v>31</v>
      </c>
    </row>
    <row r="3" spans="1:16" x14ac:dyDescent="0.3">
      <c r="A3" t="s">
        <v>24</v>
      </c>
      <c r="B3">
        <v>0</v>
      </c>
      <c r="C3">
        <v>75</v>
      </c>
      <c r="D3" t="b">
        <v>0</v>
      </c>
      <c r="E3">
        <v>0</v>
      </c>
      <c r="F3">
        <f>VLOOKUP(MainTable[[#This Row],[ID]],Performance[],3,FALSE)</f>
        <v>144</v>
      </c>
      <c r="G3">
        <f>VLOOKUP(MainTable[[#This Row],[ID]],Performance[],2,FALSE)</f>
        <v>720</v>
      </c>
      <c r="H3" s="2">
        <f>VLOOKUP(MainTable[[#This Row],[ID]],Averages[],2,FALSE)</f>
        <v>0</v>
      </c>
      <c r="I3" s="2">
        <f>VLOOKUP(MainTable[[#This Row],[ID]],Averages[],3,FALSE)</f>
        <v>2.8000000000000001E-2</v>
      </c>
      <c r="J3" s="2">
        <f>VLOOKUP(MainTable[[#This Row],[ID]],Averages[],4,FALSE)</f>
        <v>1.1666666666666665E-2</v>
      </c>
      <c r="K3" s="2">
        <f>VLOOKUP(MainTable[[#This Row],[ID]],Averages[],5,FALSE)</f>
        <v>0</v>
      </c>
      <c r="L3" s="2">
        <f>VLOOKUP(MainTable[[#This Row],[ID]],Averages[],6,FALSE)</f>
        <v>0</v>
      </c>
      <c r="M3" s="2">
        <f>VLOOKUP(MainTable[[#This Row],[ID]],Averages[],7,FALSE)</f>
        <v>0.10766666666666667</v>
      </c>
      <c r="N3" s="2">
        <f>VLOOKUP(MainTable[[#This Row],[ID]],Averages[],8,FALSE)</f>
        <v>1E-3</v>
      </c>
      <c r="O3" s="2">
        <f>VLOOKUP(MainTable[[#This Row],[ID]],Averages[],9,FALSE)</f>
        <v>0</v>
      </c>
      <c r="P3" s="2">
        <f>VLOOKUP(MainTable[[#This Row],[ID]],Averages[],10,FALSE)</f>
        <v>0</v>
      </c>
    </row>
    <row r="4" spans="1:16" x14ac:dyDescent="0.3">
      <c r="A4" t="s">
        <v>25</v>
      </c>
      <c r="B4">
        <v>1</v>
      </c>
      <c r="C4">
        <v>75</v>
      </c>
      <c r="D4" t="b">
        <v>0</v>
      </c>
      <c r="E4">
        <v>0</v>
      </c>
      <c r="F4">
        <f>VLOOKUP(MainTable[[#This Row],[ID]],Performance[],3,FALSE)</f>
        <v>144</v>
      </c>
      <c r="G4">
        <f>VLOOKUP(MainTable[[#This Row],[ID]],Performance[],2,FALSE)</f>
        <v>720</v>
      </c>
      <c r="H4" s="2">
        <f>VLOOKUP(MainTable[[#This Row],[ID]],Averages[],2,FALSE)</f>
        <v>0</v>
      </c>
      <c r="I4" s="2">
        <f>VLOOKUP(MainTable[[#This Row],[ID]],Averages[],3,FALSE)</f>
        <v>2.9000000000000001E-2</v>
      </c>
      <c r="J4" s="2">
        <f>VLOOKUP(MainTable[[#This Row],[ID]],Averages[],4,FALSE)</f>
        <v>1.0333333333333333E-2</v>
      </c>
      <c r="K4" s="2">
        <f>VLOOKUP(MainTable[[#This Row],[ID]],Averages[],5,FALSE)</f>
        <v>0</v>
      </c>
      <c r="L4" s="2">
        <f>VLOOKUP(MainTable[[#This Row],[ID]],Averages[],6,FALSE)</f>
        <v>0</v>
      </c>
      <c r="M4" s="2">
        <f>VLOOKUP(MainTable[[#This Row],[ID]],Averages[],7,FALSE)</f>
        <v>0.11433333333333334</v>
      </c>
      <c r="N4" s="2">
        <f>VLOOKUP(MainTable[[#This Row],[ID]],Averages[],8,FALSE)</f>
        <v>1E-3</v>
      </c>
      <c r="O4" s="2">
        <f>VLOOKUP(MainTable[[#This Row],[ID]],Averages[],9,FALSE)</f>
        <v>0</v>
      </c>
      <c r="P4" s="2">
        <f>VLOOKUP(MainTable[[#This Row],[ID]],Averages[],10,FALSE)</f>
        <v>0</v>
      </c>
    </row>
    <row r="5" spans="1:16" x14ac:dyDescent="0.3">
      <c r="A5" t="s">
        <v>46</v>
      </c>
      <c r="B5">
        <v>10</v>
      </c>
      <c r="C5">
        <v>75</v>
      </c>
      <c r="D5" t="b">
        <v>0</v>
      </c>
      <c r="E5">
        <v>0</v>
      </c>
      <c r="F5">
        <f>VLOOKUP(MainTable[[#This Row],[ID]],Performance[],3,FALSE)</f>
        <v>144</v>
      </c>
      <c r="G5">
        <f>VLOOKUP(MainTable[[#This Row],[ID]],Performance[],2,FALSE)</f>
        <v>720</v>
      </c>
      <c r="H5" s="2">
        <f>VLOOKUP(MainTable[[#This Row],[ID]],Averages[],2,FALSE)</f>
        <v>0</v>
      </c>
      <c r="I5" s="2">
        <f>VLOOKUP(MainTable[[#This Row],[ID]],Averages[],3,FALSE)</f>
        <v>2.8000000000000001E-2</v>
      </c>
      <c r="J5" s="2">
        <f>VLOOKUP(MainTable[[#This Row],[ID]],Averages[],4,FALSE)</f>
        <v>1.1333333333333332E-2</v>
      </c>
      <c r="K5" s="2">
        <f>VLOOKUP(MainTable[[#This Row],[ID]],Averages[],5,FALSE)</f>
        <v>0</v>
      </c>
      <c r="L5" s="2">
        <f>VLOOKUP(MainTable[[#This Row],[ID]],Averages[],6,FALSE)</f>
        <v>0</v>
      </c>
      <c r="M5" s="2">
        <f>VLOOKUP(MainTable[[#This Row],[ID]],Averages[],7,FALSE)</f>
        <v>0.109</v>
      </c>
      <c r="N5" s="2">
        <f>VLOOKUP(MainTable[[#This Row],[ID]],Averages[],8,FALSE)</f>
        <v>1E-3</v>
      </c>
      <c r="O5" s="2">
        <f>VLOOKUP(MainTable[[#This Row],[ID]],Averages[],9,FALSE)</f>
        <v>0</v>
      </c>
      <c r="P5" s="2">
        <f>VLOOKUP(MainTable[[#This Row],[ID]],Averages[],10,FALSE)</f>
        <v>0</v>
      </c>
    </row>
    <row r="6" spans="1:16" x14ac:dyDescent="0.3">
      <c r="A6" t="s">
        <v>27</v>
      </c>
      <c r="B6">
        <v>0</v>
      </c>
      <c r="C6">
        <v>75</v>
      </c>
      <c r="D6" t="b">
        <v>1</v>
      </c>
      <c r="E6">
        <v>0</v>
      </c>
      <c r="F6">
        <f>VLOOKUP(MainTable[[#This Row],[ID]],Performance[],3,FALSE)</f>
        <v>144</v>
      </c>
      <c r="G6">
        <f>VLOOKUP(MainTable[[#This Row],[ID]],Performance[],2,FALSE)</f>
        <v>720</v>
      </c>
      <c r="H6" s="2">
        <f>VLOOKUP(MainTable[[#This Row],[ID]],Averages[],2,FALSE)</f>
        <v>9.9333333333333343E-2</v>
      </c>
      <c r="I6" s="2">
        <f>VLOOKUP(MainTable[[#This Row],[ID]],Averages[],3,FALSE)</f>
        <v>2.9000000000000001E-2</v>
      </c>
      <c r="J6" s="2">
        <f>VLOOKUP(MainTable[[#This Row],[ID]],Averages[],4,FALSE)</f>
        <v>0.10933333333333334</v>
      </c>
      <c r="K6" s="2">
        <f>VLOOKUP(MainTable[[#This Row],[ID]],Averages[],5,FALSE)</f>
        <v>6.3E-2</v>
      </c>
      <c r="L6" s="2">
        <f>VLOOKUP(MainTable[[#This Row],[ID]],Averages[],6,FALSE)</f>
        <v>5.0000000000000001E-3</v>
      </c>
      <c r="M6" s="2">
        <f>VLOOKUP(MainTable[[#This Row],[ID]],Averages[],7,FALSE)</f>
        <v>0.10866666666666668</v>
      </c>
      <c r="N6" s="2">
        <f>VLOOKUP(MainTable[[#This Row],[ID]],Averages[],8,FALSE)</f>
        <v>1E-3</v>
      </c>
      <c r="O6" s="2">
        <f>VLOOKUP(MainTable[[#This Row],[ID]],Averages[],9,FALSE)</f>
        <v>0</v>
      </c>
      <c r="P6" s="2">
        <f>VLOOKUP(MainTable[[#This Row],[ID]],Averages[],10,FALSE)</f>
        <v>1.3999999999999999E-2</v>
      </c>
    </row>
    <row r="7" spans="1:16" x14ac:dyDescent="0.3">
      <c r="A7" t="s">
        <v>26</v>
      </c>
      <c r="B7">
        <v>1</v>
      </c>
      <c r="C7">
        <v>75</v>
      </c>
      <c r="D7" t="b">
        <v>1</v>
      </c>
      <c r="E7">
        <v>0</v>
      </c>
      <c r="F7">
        <f>VLOOKUP(MainTable[[#This Row],[ID]],Performance[],3,FALSE)</f>
        <v>144</v>
      </c>
      <c r="G7">
        <f>VLOOKUP(MainTable[[#This Row],[ID]],Performance[],2,FALSE)</f>
        <v>720</v>
      </c>
      <c r="H7" s="2">
        <f>VLOOKUP(MainTable[[#This Row],[ID]],Averages[],2,FALSE)</f>
        <v>0.151</v>
      </c>
      <c r="I7" s="2">
        <f>VLOOKUP(MainTable[[#This Row],[ID]],Averages[],3,FALSE)</f>
        <v>2.866666666666667E-2</v>
      </c>
      <c r="J7" s="2">
        <f>VLOOKUP(MainTable[[#This Row],[ID]],Averages[],4,FALSE)</f>
        <v>0.16066666666666665</v>
      </c>
      <c r="K7" s="2">
        <f>VLOOKUP(MainTable[[#This Row],[ID]],Averages[],5,FALSE)</f>
        <v>6.8333333333333343E-2</v>
      </c>
      <c r="L7" s="2">
        <f>VLOOKUP(MainTable[[#This Row],[ID]],Averages[],6,FALSE)</f>
        <v>6.000000000000001E-3</v>
      </c>
      <c r="M7" s="2">
        <f>VLOOKUP(MainTable[[#This Row],[ID]],Averages[],7,FALSE)</f>
        <v>0.10966666666666668</v>
      </c>
      <c r="N7" s="2">
        <f>VLOOKUP(MainTable[[#This Row],[ID]],Averages[],8,FALSE)</f>
        <v>1E-3</v>
      </c>
      <c r="O7" s="2">
        <f>VLOOKUP(MainTable[[#This Row],[ID]],Averages[],9,FALSE)</f>
        <v>0</v>
      </c>
      <c r="P7" s="2">
        <f>VLOOKUP(MainTable[[#This Row],[ID]],Averages[],10,FALSE)</f>
        <v>1.4333333333333332E-2</v>
      </c>
    </row>
    <row r="8" spans="1:16" x14ac:dyDescent="0.3">
      <c r="A8" t="s">
        <v>47</v>
      </c>
      <c r="B8">
        <v>10</v>
      </c>
      <c r="C8">
        <v>75</v>
      </c>
      <c r="D8" t="b">
        <v>1</v>
      </c>
      <c r="E8">
        <v>5</v>
      </c>
      <c r="F8">
        <f>VLOOKUP(MainTable[[#This Row],[ID]],Performance[],3,FALSE)</f>
        <v>144</v>
      </c>
      <c r="G8">
        <f>VLOOKUP(MainTable[[#This Row],[ID]],Performance[],2,FALSE)</f>
        <v>720</v>
      </c>
      <c r="H8" s="2">
        <f>VLOOKUP(MainTable[[#This Row],[ID]],Averages[],2,FALSE)</f>
        <v>0.59599999999999997</v>
      </c>
      <c r="I8" s="2">
        <f>VLOOKUP(MainTable[[#This Row],[ID]],Averages[],3,FALSE)</f>
        <v>3.0333333333333334E-2</v>
      </c>
      <c r="J8" s="2">
        <f>VLOOKUP(MainTable[[#This Row],[ID]],Averages[],4,FALSE)</f>
        <v>0.60666666666666658</v>
      </c>
      <c r="K8" s="2">
        <f>VLOOKUP(MainTable[[#This Row],[ID]],Averages[],5,FALSE)</f>
        <v>7.1666666666666656E-2</v>
      </c>
      <c r="L8" s="2">
        <f>VLOOKUP(MainTable[[#This Row],[ID]],Averages[],6,FALSE)</f>
        <v>6.000000000000001E-3</v>
      </c>
      <c r="M8" s="2">
        <f>VLOOKUP(MainTable[[#This Row],[ID]],Averages[],7,FALSE)</f>
        <v>0.11699999999999999</v>
      </c>
      <c r="N8" s="2">
        <f>VLOOKUP(MainTable[[#This Row],[ID]],Averages[],8,FALSE)</f>
        <v>1E-3</v>
      </c>
      <c r="O8" s="2">
        <f>VLOOKUP(MainTable[[#This Row],[ID]],Averages[],9,FALSE)</f>
        <v>0</v>
      </c>
      <c r="P8" s="2">
        <f>VLOOKUP(MainTable[[#This Row],[ID]],Averages[],10,FALSE)</f>
        <v>1.4E-2</v>
      </c>
    </row>
    <row r="9" spans="1:16" x14ac:dyDescent="0.3">
      <c r="A9" t="s">
        <v>33</v>
      </c>
      <c r="B9">
        <v>0</v>
      </c>
      <c r="C9">
        <v>75</v>
      </c>
      <c r="D9" t="b">
        <v>0</v>
      </c>
      <c r="E9">
        <v>10</v>
      </c>
      <c r="F9">
        <f>VLOOKUP(MainTable[[#This Row],[ID]],Performance[],3,FALSE)</f>
        <v>144</v>
      </c>
      <c r="G9">
        <f>VLOOKUP(MainTable[[#This Row],[ID]],Performance[],2,FALSE)</f>
        <v>720</v>
      </c>
      <c r="H9" s="2">
        <f>VLOOKUP(MainTable[[#This Row],[ID]],Averages[],2,FALSE)</f>
        <v>0</v>
      </c>
      <c r="I9" s="2">
        <f>VLOOKUP(MainTable[[#This Row],[ID]],Averages[],3,FALSE)</f>
        <v>2.9000000000000001E-2</v>
      </c>
      <c r="J9" s="2">
        <f>VLOOKUP(MainTable[[#This Row],[ID]],Averages[],4,FALSE)</f>
        <v>1.1333333333333334E-2</v>
      </c>
      <c r="K9" s="2">
        <f>VLOOKUP(MainTable[[#This Row],[ID]],Averages[],5,FALSE)</f>
        <v>0</v>
      </c>
      <c r="L9" s="2">
        <f>VLOOKUP(MainTable[[#This Row],[ID]],Averages[],6,FALSE)</f>
        <v>0</v>
      </c>
      <c r="M9" s="2">
        <f>VLOOKUP(MainTable[[#This Row],[ID]],Averages[],7,FALSE)</f>
        <v>0.16300000000000001</v>
      </c>
      <c r="N9" s="2">
        <f>VLOOKUP(MainTable[[#This Row],[ID]],Averages[],8,FALSE)</f>
        <v>1E-3</v>
      </c>
      <c r="O9" s="2">
        <f>VLOOKUP(MainTable[[#This Row],[ID]],Averages[],9,FALSE)</f>
        <v>0</v>
      </c>
      <c r="P9" s="2">
        <f>VLOOKUP(MainTable[[#This Row],[ID]],Averages[],10,FALSE)</f>
        <v>0</v>
      </c>
    </row>
    <row r="10" spans="1:16" x14ac:dyDescent="0.3">
      <c r="A10" t="s">
        <v>48</v>
      </c>
      <c r="B10">
        <v>1</v>
      </c>
      <c r="C10">
        <v>75</v>
      </c>
      <c r="D10" t="b">
        <v>0</v>
      </c>
      <c r="E10">
        <v>10</v>
      </c>
      <c r="F10">
        <f>VLOOKUP(MainTable[[#This Row],[ID]],Performance[],3,FALSE)</f>
        <v>144</v>
      </c>
      <c r="G10">
        <f>VLOOKUP(MainTable[[#This Row],[ID]],Performance[],2,FALSE)</f>
        <v>720</v>
      </c>
      <c r="H10" s="2">
        <f>VLOOKUP(MainTable[[#This Row],[ID]],Averages[],2,FALSE)</f>
        <v>0</v>
      </c>
      <c r="I10" s="2">
        <f>VLOOKUP(MainTable[[#This Row],[ID]],Averages[],3,FALSE)</f>
        <v>2.9000000000000001E-2</v>
      </c>
      <c r="J10" s="2">
        <f>VLOOKUP(MainTable[[#This Row],[ID]],Averages[],4,FALSE)</f>
        <v>1.1333333333333334E-2</v>
      </c>
      <c r="K10" s="2">
        <f>VLOOKUP(MainTable[[#This Row],[ID]],Averages[],5,FALSE)</f>
        <v>0</v>
      </c>
      <c r="L10" s="2">
        <f>VLOOKUP(MainTable[[#This Row],[ID]],Averages[],6,FALSE)</f>
        <v>0</v>
      </c>
      <c r="M10" s="2">
        <f>VLOOKUP(MainTable[[#This Row],[ID]],Averages[],7,FALSE)</f>
        <v>0.16466666666666666</v>
      </c>
      <c r="N10" s="2">
        <f>VLOOKUP(MainTable[[#This Row],[ID]],Averages[],8,FALSE)</f>
        <v>1E-3</v>
      </c>
      <c r="O10" s="2">
        <f>VLOOKUP(MainTable[[#This Row],[ID]],Averages[],9,FALSE)</f>
        <v>0</v>
      </c>
      <c r="P10" s="2">
        <f>VLOOKUP(MainTable[[#This Row],[ID]],Averages[],10,FALSE)</f>
        <v>0</v>
      </c>
    </row>
    <row r="11" spans="1:16" x14ac:dyDescent="0.3">
      <c r="A11" t="s">
        <v>34</v>
      </c>
      <c r="B11">
        <v>10</v>
      </c>
      <c r="C11">
        <v>75</v>
      </c>
      <c r="D11" t="b">
        <v>0</v>
      </c>
      <c r="E11">
        <v>10</v>
      </c>
      <c r="F11">
        <f>VLOOKUP(MainTable[[#This Row],[ID]],Performance[],3,FALSE)</f>
        <v>144</v>
      </c>
      <c r="G11">
        <f>VLOOKUP(MainTable[[#This Row],[ID]],Performance[],2,FALSE)</f>
        <v>720</v>
      </c>
      <c r="H11" s="2">
        <f>VLOOKUP(MainTable[[#This Row],[ID]],Averages[],2,FALSE)</f>
        <v>0</v>
      </c>
      <c r="I11" s="2">
        <f>VLOOKUP(MainTable[[#This Row],[ID]],Averages[],3,FALSE)</f>
        <v>2.9666666666666664E-2</v>
      </c>
      <c r="J11" s="2">
        <f>VLOOKUP(MainTable[[#This Row],[ID]],Averages[],4,FALSE)</f>
        <v>1.0666666666666666E-2</v>
      </c>
      <c r="K11" s="2">
        <f>VLOOKUP(MainTable[[#This Row],[ID]],Averages[],5,FALSE)</f>
        <v>0</v>
      </c>
      <c r="L11" s="2">
        <f>VLOOKUP(MainTable[[#This Row],[ID]],Averages[],6,FALSE)</f>
        <v>0</v>
      </c>
      <c r="M11" s="2">
        <f>VLOOKUP(MainTable[[#This Row],[ID]],Averages[],7,FALSE)</f>
        <v>0.16300000000000001</v>
      </c>
      <c r="N11" s="2">
        <f>VLOOKUP(MainTable[[#This Row],[ID]],Averages[],8,FALSE)</f>
        <v>1E-3</v>
      </c>
      <c r="O11" s="2">
        <f>VLOOKUP(MainTable[[#This Row],[ID]],Averages[],9,FALSE)</f>
        <v>0</v>
      </c>
      <c r="P11" s="2">
        <f>VLOOKUP(MainTable[[#This Row],[ID]],Averages[],10,FALSE)</f>
        <v>0</v>
      </c>
    </row>
    <row r="12" spans="1:16" x14ac:dyDescent="0.3">
      <c r="A12" t="s">
        <v>35</v>
      </c>
      <c r="B12">
        <v>0</v>
      </c>
      <c r="C12">
        <v>75</v>
      </c>
      <c r="D12" t="b">
        <v>1</v>
      </c>
      <c r="E12">
        <v>10</v>
      </c>
      <c r="F12">
        <f>VLOOKUP(MainTable[[#This Row],[ID]],Performance[],3,FALSE)</f>
        <v>144</v>
      </c>
      <c r="G12">
        <f>VLOOKUP(MainTable[[#This Row],[ID]],Performance[],2,FALSE)</f>
        <v>720</v>
      </c>
      <c r="H12" s="2">
        <f>VLOOKUP(MainTable[[#This Row],[ID]],Averages[],2,FALSE)</f>
        <v>0.10000000000000002</v>
      </c>
      <c r="I12" s="2">
        <f>VLOOKUP(MainTable[[#This Row],[ID]],Averages[],3,FALSE)</f>
        <v>0.03</v>
      </c>
      <c r="J12" s="2">
        <f>VLOOKUP(MainTable[[#This Row],[ID]],Averages[],4,FALSE)</f>
        <v>0.11033333333333334</v>
      </c>
      <c r="K12" s="2">
        <f>VLOOKUP(MainTable[[#This Row],[ID]],Averages[],5,FALSE)</f>
        <v>6.3333333333333339E-2</v>
      </c>
      <c r="L12" s="2">
        <f>VLOOKUP(MainTable[[#This Row],[ID]],Averages[],6,FALSE)</f>
        <v>4.333333333333334E-3</v>
      </c>
      <c r="M12" s="2">
        <f>VLOOKUP(MainTable[[#This Row],[ID]],Averages[],7,FALSE)</f>
        <v>0.18966666666666665</v>
      </c>
      <c r="N12" s="2">
        <f>VLOOKUP(MainTable[[#This Row],[ID]],Averages[],8,FALSE)</f>
        <v>2E-3</v>
      </c>
      <c r="O12" s="2">
        <f>VLOOKUP(MainTable[[#This Row],[ID]],Averages[],9,FALSE)</f>
        <v>0</v>
      </c>
      <c r="P12" s="2">
        <f>VLOOKUP(MainTable[[#This Row],[ID]],Averages[],10,FALSE)</f>
        <v>1.4666666666666666E-2</v>
      </c>
    </row>
    <row r="13" spans="1:16" x14ac:dyDescent="0.3">
      <c r="A13" t="s">
        <v>44</v>
      </c>
      <c r="B13">
        <v>1</v>
      </c>
      <c r="C13">
        <v>75</v>
      </c>
      <c r="D13" t="b">
        <v>1</v>
      </c>
      <c r="E13">
        <v>10</v>
      </c>
      <c r="F13">
        <f>VLOOKUP(MainTable[[#This Row],[ID]],Performance[],3,FALSE)</f>
        <v>144</v>
      </c>
      <c r="G13">
        <f>VLOOKUP(MainTable[[#This Row],[ID]],Performance[],2,FALSE)</f>
        <v>720</v>
      </c>
      <c r="H13" s="2">
        <f>VLOOKUP(MainTable[[#This Row],[ID]],Averages[],2,FALSE)</f>
        <v>0.156</v>
      </c>
      <c r="I13" s="2">
        <f>VLOOKUP(MainTable[[#This Row],[ID]],Averages[],3,FALSE)</f>
        <v>0.03</v>
      </c>
      <c r="J13" s="2">
        <f>VLOOKUP(MainTable[[#This Row],[ID]],Averages[],4,FALSE)</f>
        <v>0.16633333333333333</v>
      </c>
      <c r="K13" s="2">
        <f>VLOOKUP(MainTable[[#This Row],[ID]],Averages[],5,FALSE)</f>
        <v>6.9000000000000006E-2</v>
      </c>
      <c r="L13" s="2">
        <f>VLOOKUP(MainTable[[#This Row],[ID]],Averages[],6,FALSE)</f>
        <v>6.000000000000001E-3</v>
      </c>
      <c r="M13" s="2">
        <f>VLOOKUP(MainTable[[#This Row],[ID]],Averages[],7,FALSE)</f>
        <v>0.17333333333333334</v>
      </c>
      <c r="N13" s="2">
        <f>VLOOKUP(MainTable[[#This Row],[ID]],Averages[],8,FALSE)</f>
        <v>2E-3</v>
      </c>
      <c r="O13" s="2">
        <f>VLOOKUP(MainTable[[#This Row],[ID]],Averages[],9,FALSE)</f>
        <v>0</v>
      </c>
      <c r="P13" s="2">
        <f>VLOOKUP(MainTable[[#This Row],[ID]],Averages[],10,FALSE)</f>
        <v>1.4333333333333332E-2</v>
      </c>
    </row>
    <row r="14" spans="1:16" x14ac:dyDescent="0.3">
      <c r="A14" t="s">
        <v>49</v>
      </c>
      <c r="B14">
        <v>10</v>
      </c>
      <c r="C14">
        <v>75</v>
      </c>
      <c r="D14" t="b">
        <v>1</v>
      </c>
      <c r="E14">
        <v>10</v>
      </c>
      <c r="F14">
        <f>VLOOKUP(MainTable[[#This Row],[ID]],Performance[],3,FALSE)</f>
        <v>130</v>
      </c>
      <c r="G14">
        <f>VLOOKUP(MainTable[[#This Row],[ID]],Performance[],2,FALSE)</f>
        <v>720</v>
      </c>
      <c r="H14" s="2">
        <f>VLOOKUP(MainTable[[#This Row],[ID]],Averages[],2,FALSE)</f>
        <v>0.59233333333333338</v>
      </c>
      <c r="I14" s="2">
        <f>VLOOKUP(MainTable[[#This Row],[ID]],Averages[],3,FALSE)</f>
        <v>3.1E-2</v>
      </c>
      <c r="J14" s="2">
        <f>VLOOKUP(MainTable[[#This Row],[ID]],Averages[],4,FALSE)</f>
        <v>0.60499999999999998</v>
      </c>
      <c r="K14" s="2">
        <f>VLOOKUP(MainTable[[#This Row],[ID]],Averages[],5,FALSE)</f>
        <v>7.3666666666666658E-2</v>
      </c>
      <c r="L14" s="2">
        <f>VLOOKUP(MainTable[[#This Row],[ID]],Averages[],6,FALSE)</f>
        <v>6.000000000000001E-3</v>
      </c>
      <c r="M14" s="2">
        <f>VLOOKUP(MainTable[[#This Row],[ID]],Averages[],7,FALSE)</f>
        <v>0.18233333333333332</v>
      </c>
      <c r="N14" s="2">
        <f>VLOOKUP(MainTable[[#This Row],[ID]],Averages[],8,FALSE)</f>
        <v>2E-3</v>
      </c>
      <c r="O14" s="2">
        <f>VLOOKUP(MainTable[[#This Row],[ID]],Averages[],9,FALSE)</f>
        <v>0</v>
      </c>
      <c r="P14" s="2">
        <f>VLOOKUP(MainTable[[#This Row],[ID]],Averages[],10,FALSE)</f>
        <v>1.4333333333333332E-2</v>
      </c>
    </row>
    <row r="15" spans="1:16" x14ac:dyDescent="0.3">
      <c r="A15" t="s">
        <v>36</v>
      </c>
      <c r="B15">
        <v>0</v>
      </c>
      <c r="C15">
        <v>325</v>
      </c>
      <c r="D15" t="b">
        <v>0</v>
      </c>
      <c r="E15">
        <v>0</v>
      </c>
      <c r="F15">
        <f>VLOOKUP(MainTable[[#This Row],[ID]],Performance[],3,FALSE)</f>
        <v>144</v>
      </c>
      <c r="G15">
        <f>VLOOKUP(MainTable[[#This Row],[ID]],Performance[],2,FALSE)</f>
        <v>720</v>
      </c>
      <c r="H15" s="2">
        <f>VLOOKUP(MainTable[[#This Row],[ID]],Averages[],2,FALSE)</f>
        <v>0</v>
      </c>
      <c r="I15" s="2">
        <f>VLOOKUP(MainTable[[#This Row],[ID]],Averages[],3,FALSE)</f>
        <v>2.9666666666666664E-2</v>
      </c>
      <c r="J15" s="2">
        <f>VLOOKUP(MainTable[[#This Row],[ID]],Averages[],4,FALSE)</f>
        <v>6.433333333333334E-2</v>
      </c>
      <c r="K15" s="2">
        <f>VLOOKUP(MainTable[[#This Row],[ID]],Averages[],5,FALSE)</f>
        <v>0</v>
      </c>
      <c r="L15" s="2">
        <f>VLOOKUP(MainTable[[#This Row],[ID]],Averages[],6,FALSE)</f>
        <v>0</v>
      </c>
      <c r="M15" s="2">
        <f>VLOOKUP(MainTable[[#This Row],[ID]],Averages[],7,FALSE)</f>
        <v>0.11033333333333334</v>
      </c>
      <c r="N15" s="2">
        <f>VLOOKUP(MainTable[[#This Row],[ID]],Averages[],8,FALSE)</f>
        <v>1E-3</v>
      </c>
      <c r="O15" s="2">
        <f>VLOOKUP(MainTable[[#This Row],[ID]],Averages[],9,FALSE)</f>
        <v>0</v>
      </c>
      <c r="P15" s="2">
        <f>VLOOKUP(MainTable[[#This Row],[ID]],Averages[],10,FALSE)</f>
        <v>0</v>
      </c>
    </row>
    <row r="16" spans="1:16" x14ac:dyDescent="0.3">
      <c r="A16" t="s">
        <v>37</v>
      </c>
      <c r="B16">
        <v>1</v>
      </c>
      <c r="C16">
        <v>325</v>
      </c>
      <c r="D16" t="b">
        <v>0</v>
      </c>
      <c r="E16">
        <v>0</v>
      </c>
      <c r="F16">
        <f>VLOOKUP(MainTable[[#This Row],[ID]],Performance[],3,FALSE)</f>
        <v>144</v>
      </c>
      <c r="G16">
        <f>VLOOKUP(MainTable[[#This Row],[ID]],Performance[],2,FALSE)</f>
        <v>720</v>
      </c>
      <c r="H16" s="2">
        <f>VLOOKUP(MainTable[[#This Row],[ID]],Averages[],2,FALSE)</f>
        <v>0</v>
      </c>
      <c r="I16" s="2">
        <f>VLOOKUP(MainTable[[#This Row],[ID]],Averages[],3,FALSE)</f>
        <v>0.03</v>
      </c>
      <c r="J16" s="2">
        <f>VLOOKUP(MainTable[[#This Row],[ID]],Averages[],4,FALSE)</f>
        <v>6.4000000000000001E-2</v>
      </c>
      <c r="K16" s="2">
        <f>VLOOKUP(MainTable[[#This Row],[ID]],Averages[],5,FALSE)</f>
        <v>0</v>
      </c>
      <c r="L16" s="2">
        <f>VLOOKUP(MainTable[[#This Row],[ID]],Averages[],6,FALSE)</f>
        <v>0</v>
      </c>
      <c r="M16" s="2">
        <f>VLOOKUP(MainTable[[#This Row],[ID]],Averages[],7,FALSE)</f>
        <v>0.11066666666666668</v>
      </c>
      <c r="N16" s="2">
        <f>VLOOKUP(MainTable[[#This Row],[ID]],Averages[],8,FALSE)</f>
        <v>1E-3</v>
      </c>
      <c r="O16" s="2">
        <f>VLOOKUP(MainTable[[#This Row],[ID]],Averages[],9,FALSE)</f>
        <v>0</v>
      </c>
      <c r="P16" s="2">
        <f>VLOOKUP(MainTable[[#This Row],[ID]],Averages[],10,FALSE)</f>
        <v>0</v>
      </c>
    </row>
    <row r="17" spans="1:16" x14ac:dyDescent="0.3">
      <c r="A17" t="s">
        <v>50</v>
      </c>
      <c r="B17">
        <v>10</v>
      </c>
      <c r="C17">
        <v>325</v>
      </c>
      <c r="D17" t="b">
        <v>0</v>
      </c>
      <c r="E17">
        <v>0</v>
      </c>
      <c r="F17">
        <f>VLOOKUP(MainTable[[#This Row],[ID]],Performance[],3,FALSE)</f>
        <v>144</v>
      </c>
      <c r="G17">
        <f>VLOOKUP(MainTable[[#This Row],[ID]],Performance[],2,FALSE)</f>
        <v>720</v>
      </c>
      <c r="H17" s="2">
        <f>VLOOKUP(MainTable[[#This Row],[ID]],Averages[],2,FALSE)</f>
        <v>0</v>
      </c>
      <c r="I17" s="2">
        <f>VLOOKUP(MainTable[[#This Row],[ID]],Averages[],3,FALSE)</f>
        <v>0.03</v>
      </c>
      <c r="J17" s="2">
        <f>VLOOKUP(MainTable[[#This Row],[ID]],Averages[],4,FALSE)</f>
        <v>6.7333333333333342E-2</v>
      </c>
      <c r="K17" s="2">
        <f>VLOOKUP(MainTable[[#This Row],[ID]],Averages[],5,FALSE)</f>
        <v>0</v>
      </c>
      <c r="L17" s="2">
        <f>VLOOKUP(MainTable[[#This Row],[ID]],Averages[],6,FALSE)</f>
        <v>0</v>
      </c>
      <c r="M17" s="2">
        <f>VLOOKUP(MainTable[[#This Row],[ID]],Averages[],7,FALSE)</f>
        <v>0.113</v>
      </c>
      <c r="N17" s="2">
        <f>VLOOKUP(MainTable[[#This Row],[ID]],Averages[],8,FALSE)</f>
        <v>1E-3</v>
      </c>
      <c r="O17" s="2">
        <f>VLOOKUP(MainTable[[#This Row],[ID]],Averages[],9,FALSE)</f>
        <v>0</v>
      </c>
      <c r="P17" s="2">
        <f>VLOOKUP(MainTable[[#This Row],[ID]],Averages[],10,FALSE)</f>
        <v>0</v>
      </c>
    </row>
    <row r="18" spans="1:16" x14ac:dyDescent="0.3">
      <c r="A18" t="s">
        <v>38</v>
      </c>
      <c r="B18">
        <v>0</v>
      </c>
      <c r="C18">
        <v>325</v>
      </c>
      <c r="D18" t="b">
        <v>1</v>
      </c>
      <c r="E18">
        <v>0</v>
      </c>
      <c r="F18">
        <f>VLOOKUP(MainTable[[#This Row],[ID]],Performance[],3,FALSE)</f>
        <v>27</v>
      </c>
      <c r="G18">
        <f>VLOOKUP(MainTable[[#This Row],[ID]],Performance[],2,FALSE)</f>
        <v>648</v>
      </c>
      <c r="H18" s="2">
        <f>VLOOKUP(MainTable[[#This Row],[ID]],Averages[],2,FALSE)</f>
        <v>1.9059999999999999</v>
      </c>
      <c r="I18" s="2">
        <f>VLOOKUP(MainTable[[#This Row],[ID]],Averages[],3,FALSE)</f>
        <v>2.7E-2</v>
      </c>
      <c r="J18" s="2">
        <f>VLOOKUP(MainTable[[#This Row],[ID]],Averages[],4,FALSE)</f>
        <v>1.9753333333333334</v>
      </c>
      <c r="K18" s="2">
        <f>VLOOKUP(MainTable[[#This Row],[ID]],Averages[],5,FALSE)</f>
        <v>1.2343333333333333</v>
      </c>
      <c r="L18" s="2">
        <f>VLOOKUP(MainTable[[#This Row],[ID]],Averages[],6,FALSE)</f>
        <v>7.6333333333333322E-2</v>
      </c>
      <c r="M18" s="2">
        <f>VLOOKUP(MainTable[[#This Row],[ID]],Averages[],7,FALSE)</f>
        <v>0.10400000000000002</v>
      </c>
      <c r="N18" s="2">
        <f>VLOOKUP(MainTable[[#This Row],[ID]],Averages[],8,FALSE)</f>
        <v>1E-3</v>
      </c>
      <c r="O18" s="2">
        <f>VLOOKUP(MainTable[[#This Row],[ID]],Averages[],9,FALSE)</f>
        <v>0</v>
      </c>
      <c r="P18" s="2">
        <f>VLOOKUP(MainTable[[#This Row],[ID]],Averages[],10,FALSE)</f>
        <v>1.4333333333333332E-2</v>
      </c>
    </row>
    <row r="19" spans="1:16" x14ac:dyDescent="0.3">
      <c r="A19" t="s">
        <v>39</v>
      </c>
      <c r="B19">
        <v>1</v>
      </c>
      <c r="C19">
        <v>325</v>
      </c>
      <c r="D19" t="b">
        <v>1</v>
      </c>
      <c r="E19">
        <v>0</v>
      </c>
      <c r="F19">
        <f>VLOOKUP(MainTable[[#This Row],[ID]],Performance[],3,FALSE)</f>
        <v>20</v>
      </c>
      <c r="G19">
        <f>VLOOKUP(MainTable[[#This Row],[ID]],Performance[],2,FALSE)</f>
        <v>350</v>
      </c>
      <c r="H19" s="2">
        <f>VLOOKUP(MainTable[[#This Row],[ID]],Averages[],2,FALSE)</f>
        <v>3.1163333333333334</v>
      </c>
      <c r="I19" s="2">
        <f>VLOOKUP(MainTable[[#This Row],[ID]],Averages[],3,FALSE)</f>
        <v>3.1666666666666669E-2</v>
      </c>
      <c r="J19" s="2">
        <f>VLOOKUP(MainTable[[#This Row],[ID]],Averages[],4,FALSE)</f>
        <v>3.186666666666667</v>
      </c>
      <c r="K19" s="2">
        <f>VLOOKUP(MainTable[[#This Row],[ID]],Averages[],5,FALSE)</f>
        <v>1.3566666666666667</v>
      </c>
      <c r="L19" s="2">
        <f>VLOOKUP(MainTable[[#This Row],[ID]],Averages[],6,FALSE)</f>
        <v>9.4000000000000014E-2</v>
      </c>
      <c r="M19" s="2">
        <f>VLOOKUP(MainTable[[#This Row],[ID]],Averages[],7,FALSE)</f>
        <v>0.11699999999999999</v>
      </c>
      <c r="N19" s="2">
        <f>VLOOKUP(MainTable[[#This Row],[ID]],Averages[],8,FALSE)</f>
        <v>1E-3</v>
      </c>
      <c r="O19" s="2">
        <f>VLOOKUP(MainTable[[#This Row],[ID]],Averages[],9,FALSE)</f>
        <v>0</v>
      </c>
      <c r="P19" s="2">
        <f>VLOOKUP(MainTable[[#This Row],[ID]],Averages[],10,FALSE)</f>
        <v>1.4666666666666666E-2</v>
      </c>
    </row>
    <row r="20" spans="1:16" x14ac:dyDescent="0.3">
      <c r="A20" t="s">
        <v>51</v>
      </c>
      <c r="B20">
        <v>10</v>
      </c>
      <c r="C20">
        <v>325</v>
      </c>
      <c r="D20" t="b">
        <v>1</v>
      </c>
      <c r="E20">
        <v>0</v>
      </c>
      <c r="F20">
        <f>VLOOKUP(MainTable[[#This Row],[ID]],Performance[],3,FALSE)</f>
        <v>19</v>
      </c>
      <c r="G20">
        <f>VLOOKUP(MainTable[[#This Row],[ID]],Performance[],2,FALSE)</f>
        <v>78</v>
      </c>
      <c r="H20" s="2">
        <f>VLOOKUP(MainTable[[#This Row],[ID]],Averages[],2,FALSE)</f>
        <v>12.244999999999999</v>
      </c>
      <c r="I20" s="2">
        <f>VLOOKUP(MainTable[[#This Row],[ID]],Averages[],3,FALSE)</f>
        <v>4.8000000000000008E-2</v>
      </c>
      <c r="J20" s="2">
        <f>VLOOKUP(MainTable[[#This Row],[ID]],Averages[],4,FALSE)</f>
        <v>12.298999999999999</v>
      </c>
      <c r="K20" s="2">
        <f>VLOOKUP(MainTable[[#This Row],[ID]],Averages[],5,FALSE)</f>
        <v>1.6126666666666667</v>
      </c>
      <c r="L20" s="2">
        <f>VLOOKUP(MainTable[[#This Row],[ID]],Averages[],6,FALSE)</f>
        <v>0.11133333333333334</v>
      </c>
      <c r="M20" s="2">
        <f>VLOOKUP(MainTable[[#This Row],[ID]],Averages[],7,FALSE)</f>
        <v>0.17266666666666666</v>
      </c>
      <c r="N20" s="2">
        <f>VLOOKUP(MainTable[[#This Row],[ID]],Averages[],8,FALSE)</f>
        <v>1E-3</v>
      </c>
      <c r="O20" s="2">
        <f>VLOOKUP(MainTable[[#This Row],[ID]],Averages[],9,FALSE)</f>
        <v>0</v>
      </c>
      <c r="P20" s="2">
        <f>VLOOKUP(MainTable[[#This Row],[ID]],Averages[],10,FALSE)</f>
        <v>1.4999999999999999E-2</v>
      </c>
    </row>
    <row r="21" spans="1:16" x14ac:dyDescent="0.3">
      <c r="A21" t="s">
        <v>40</v>
      </c>
      <c r="B21">
        <v>0</v>
      </c>
      <c r="C21">
        <v>325</v>
      </c>
      <c r="D21" t="b">
        <v>0</v>
      </c>
      <c r="E21">
        <v>10</v>
      </c>
      <c r="F21">
        <f>VLOOKUP(MainTable[[#This Row],[ID]],Performance[],3,FALSE)</f>
        <v>144</v>
      </c>
      <c r="G21">
        <f>VLOOKUP(MainTable[[#This Row],[ID]],Performance[],2,FALSE)</f>
        <v>720</v>
      </c>
      <c r="H21" s="2">
        <f>VLOOKUP(MainTable[[#This Row],[ID]],Averages[],2,FALSE)</f>
        <v>0</v>
      </c>
      <c r="I21" s="2">
        <f>VLOOKUP(MainTable[[#This Row],[ID]],Averages[],3,FALSE)</f>
        <v>2.9666666666666664E-2</v>
      </c>
      <c r="J21" s="2">
        <f>VLOOKUP(MainTable[[#This Row],[ID]],Averages[],4,FALSE)</f>
        <v>6.533333333333334E-2</v>
      </c>
      <c r="K21" s="2">
        <f>VLOOKUP(MainTable[[#This Row],[ID]],Averages[],5,FALSE)</f>
        <v>0</v>
      </c>
      <c r="L21" s="2">
        <f>VLOOKUP(MainTable[[#This Row],[ID]],Averages[],6,FALSE)</f>
        <v>0</v>
      </c>
      <c r="M21" s="2">
        <f>VLOOKUP(MainTable[[#This Row],[ID]],Averages[],7,FALSE)</f>
        <v>0.16133333333333333</v>
      </c>
      <c r="N21" s="2">
        <f>VLOOKUP(MainTable[[#This Row],[ID]],Averages[],8,FALSE)</f>
        <v>1E-3</v>
      </c>
      <c r="O21" s="2">
        <f>VLOOKUP(MainTable[[#This Row],[ID]],Averages[],9,FALSE)</f>
        <v>0</v>
      </c>
      <c r="P21" s="2">
        <f>VLOOKUP(MainTable[[#This Row],[ID]],Averages[],10,FALSE)</f>
        <v>0</v>
      </c>
    </row>
    <row r="22" spans="1:16" x14ac:dyDescent="0.3">
      <c r="A22" t="s">
        <v>52</v>
      </c>
      <c r="B22">
        <v>1</v>
      </c>
      <c r="C22">
        <v>325</v>
      </c>
      <c r="D22" t="b">
        <v>0</v>
      </c>
      <c r="E22">
        <v>10</v>
      </c>
      <c r="F22">
        <f>VLOOKUP(MainTable[[#This Row],[ID]],Performance[],3,FALSE)</f>
        <v>144</v>
      </c>
      <c r="G22">
        <f>VLOOKUP(MainTable[[#This Row],[ID]],Performance[],2,FALSE)</f>
        <v>720</v>
      </c>
      <c r="H22" s="2">
        <f>VLOOKUP(MainTable[[#This Row],[ID]],Averages[],2,FALSE)</f>
        <v>0</v>
      </c>
      <c r="I22" s="2">
        <f>VLOOKUP(MainTable[[#This Row],[ID]],Averages[],3,FALSE)</f>
        <v>3.0666666666666665E-2</v>
      </c>
      <c r="J22" s="2">
        <f>VLOOKUP(MainTable[[#This Row],[ID]],Averages[],4,FALSE)</f>
        <v>6.8666666666666668E-2</v>
      </c>
      <c r="K22" s="2">
        <f>VLOOKUP(MainTable[[#This Row],[ID]],Averages[],5,FALSE)</f>
        <v>0</v>
      </c>
      <c r="L22" s="2">
        <f>VLOOKUP(MainTable[[#This Row],[ID]],Averages[],6,FALSE)</f>
        <v>0</v>
      </c>
      <c r="M22" s="2">
        <f>VLOOKUP(MainTable[[#This Row],[ID]],Averages[],7,FALSE)</f>
        <v>0.16366666666666665</v>
      </c>
      <c r="N22" s="2">
        <f>VLOOKUP(MainTable[[#This Row],[ID]],Averages[],8,FALSE)</f>
        <v>1E-3</v>
      </c>
      <c r="O22" s="2">
        <f>VLOOKUP(MainTable[[#This Row],[ID]],Averages[],9,FALSE)</f>
        <v>0</v>
      </c>
      <c r="P22" s="2">
        <f>VLOOKUP(MainTable[[#This Row],[ID]],Averages[],10,FALSE)</f>
        <v>0</v>
      </c>
    </row>
    <row r="23" spans="1:16" x14ac:dyDescent="0.3">
      <c r="A23" t="s">
        <v>41</v>
      </c>
      <c r="B23">
        <v>10</v>
      </c>
      <c r="C23">
        <v>325</v>
      </c>
      <c r="D23" t="b">
        <v>0</v>
      </c>
      <c r="E23">
        <v>10</v>
      </c>
      <c r="F23">
        <f>VLOOKUP(MainTable[[#This Row],[ID]],Performance[],3,FALSE)</f>
        <v>144</v>
      </c>
      <c r="G23">
        <f>VLOOKUP(MainTable[[#This Row],[ID]],Performance[],2,FALSE)</f>
        <v>720</v>
      </c>
      <c r="H23" s="2">
        <f>VLOOKUP(MainTable[[#This Row],[ID]],Averages[],2,FALSE)</f>
        <v>0</v>
      </c>
      <c r="I23" s="2">
        <f>VLOOKUP(MainTable[[#This Row],[ID]],Averages[],3,FALSE)</f>
        <v>0.03</v>
      </c>
      <c r="J23" s="2">
        <f>VLOOKUP(MainTable[[#This Row],[ID]],Averages[],4,FALSE)</f>
        <v>6.433333333333334E-2</v>
      </c>
      <c r="K23" s="2">
        <f>VLOOKUP(MainTable[[#This Row],[ID]],Averages[],5,FALSE)</f>
        <v>0</v>
      </c>
      <c r="L23" s="2">
        <f>VLOOKUP(MainTable[[#This Row],[ID]],Averages[],6,FALSE)</f>
        <v>0</v>
      </c>
      <c r="M23" s="2">
        <f>VLOOKUP(MainTable[[#This Row],[ID]],Averages[],7,FALSE)</f>
        <v>0.16233333333333333</v>
      </c>
      <c r="N23" s="2">
        <f>VLOOKUP(MainTable[[#This Row],[ID]],Averages[],8,FALSE)</f>
        <v>1E-3</v>
      </c>
      <c r="O23" s="2">
        <f>VLOOKUP(MainTable[[#This Row],[ID]],Averages[],9,FALSE)</f>
        <v>0</v>
      </c>
      <c r="P23" s="2">
        <f>VLOOKUP(MainTable[[#This Row],[ID]],Averages[],10,FALSE)</f>
        <v>0</v>
      </c>
    </row>
    <row r="24" spans="1:16" x14ac:dyDescent="0.3">
      <c r="A24" t="s">
        <v>42</v>
      </c>
      <c r="B24">
        <v>0</v>
      </c>
      <c r="C24">
        <v>325</v>
      </c>
      <c r="D24" t="b">
        <v>1</v>
      </c>
      <c r="E24">
        <v>11</v>
      </c>
      <c r="F24">
        <f>VLOOKUP(MainTable[[#This Row],[ID]],Performance[],3,FALSE)</f>
        <v>25</v>
      </c>
      <c r="G24">
        <f>VLOOKUP(MainTable[[#This Row],[ID]],Performance[],2,FALSE)</f>
        <v>600</v>
      </c>
      <c r="H24" s="2">
        <f>VLOOKUP(MainTable[[#This Row],[ID]],Averages[],2,FALSE)</f>
        <v>1.8923333333333332</v>
      </c>
      <c r="I24" s="2">
        <f>VLOOKUP(MainTable[[#This Row],[ID]],Averages[],3,FALSE)</f>
        <v>2.7333333333333334E-2</v>
      </c>
      <c r="J24" s="2">
        <f>VLOOKUP(MainTable[[#This Row],[ID]],Averages[],4,FALSE)</f>
        <v>1.9570000000000001</v>
      </c>
      <c r="K24" s="2">
        <f>VLOOKUP(MainTable[[#This Row],[ID]],Averages[],5,FALSE)</f>
        <v>1.2236666666666667</v>
      </c>
      <c r="L24" s="2">
        <f>VLOOKUP(MainTable[[#This Row],[ID]],Averages[],6,FALSE)</f>
        <v>7.5999999999999998E-2</v>
      </c>
      <c r="M24" s="2">
        <f>VLOOKUP(MainTable[[#This Row],[ID]],Averages[],7,FALSE)</f>
        <v>0.16033333333333333</v>
      </c>
      <c r="N24" s="2">
        <f>VLOOKUP(MainTable[[#This Row],[ID]],Averages[],8,FALSE)</f>
        <v>2.3333333333333335E-3</v>
      </c>
      <c r="O24" s="2">
        <f>VLOOKUP(MainTable[[#This Row],[ID]],Averages[],9,FALSE)</f>
        <v>0</v>
      </c>
      <c r="P24" s="2">
        <f>VLOOKUP(MainTable[[#This Row],[ID]],Averages[],10,FALSE)</f>
        <v>1.4333333333333332E-2</v>
      </c>
    </row>
    <row r="25" spans="1:16" x14ac:dyDescent="0.3">
      <c r="A25" t="s">
        <v>45</v>
      </c>
      <c r="B25">
        <v>1</v>
      </c>
      <c r="C25">
        <v>325</v>
      </c>
      <c r="D25" t="b">
        <v>1</v>
      </c>
      <c r="E25">
        <v>12</v>
      </c>
      <c r="F25">
        <f>VLOOKUP(MainTable[[#This Row],[ID]],Performance[],3,FALSE)</f>
        <v>20</v>
      </c>
      <c r="G25">
        <f>VLOOKUP(MainTable[[#This Row],[ID]],Performance[],2,FALSE)</f>
        <v>350</v>
      </c>
      <c r="H25" s="2">
        <f>VLOOKUP(MainTable[[#This Row],[ID]],Averages[],2,FALSE)</f>
        <v>3.1330000000000005</v>
      </c>
      <c r="I25" s="2">
        <f>VLOOKUP(MainTable[[#This Row],[ID]],Averages[],3,FALSE)</f>
        <v>3.3333333333333333E-2</v>
      </c>
      <c r="J25" s="2">
        <f>VLOOKUP(MainTable[[#This Row],[ID]],Averages[],4,FALSE)</f>
        <v>3.2103333333333333</v>
      </c>
      <c r="K25" s="2">
        <f>VLOOKUP(MainTable[[#This Row],[ID]],Averages[],5,FALSE)</f>
        <v>1.393</v>
      </c>
      <c r="L25" s="2">
        <f>VLOOKUP(MainTable[[#This Row],[ID]],Averages[],6,FALSE)</f>
        <v>0.10000000000000002</v>
      </c>
      <c r="M25" s="2">
        <f>VLOOKUP(MainTable[[#This Row],[ID]],Averages[],7,FALSE)</f>
        <v>0.19133333333333336</v>
      </c>
      <c r="N25" s="2">
        <f>VLOOKUP(MainTable[[#This Row],[ID]],Averages[],8,FALSE)</f>
        <v>2.6666666666666666E-3</v>
      </c>
      <c r="O25" s="2">
        <f>VLOOKUP(MainTable[[#This Row],[ID]],Averages[],9,FALSE)</f>
        <v>0</v>
      </c>
      <c r="P25" s="2">
        <f>VLOOKUP(MainTable[[#This Row],[ID]],Averages[],10,FALSE)</f>
        <v>1.4999999999999999E-2</v>
      </c>
    </row>
    <row r="26" spans="1:16" x14ac:dyDescent="0.3">
      <c r="A26" t="s">
        <v>53</v>
      </c>
      <c r="B26">
        <v>10</v>
      </c>
      <c r="C26">
        <v>325</v>
      </c>
      <c r="D26" t="b">
        <v>1</v>
      </c>
      <c r="E26">
        <v>13</v>
      </c>
      <c r="F26">
        <f>VLOOKUP(MainTable[[#This Row],[ID]],Performance[],3,FALSE)</f>
        <v>19</v>
      </c>
      <c r="G26">
        <f>VLOOKUP(MainTable[[#This Row],[ID]],Performance[],2,FALSE)</f>
        <v>76</v>
      </c>
      <c r="H26" s="2">
        <f>VLOOKUP(MainTable[[#This Row],[ID]],Averages[],2,FALSE)</f>
        <v>12.275666666666666</v>
      </c>
      <c r="I26" s="2">
        <f>VLOOKUP(MainTable[[#This Row],[ID]],Averages[],3,FALSE)</f>
        <v>4.9666666666666671E-2</v>
      </c>
      <c r="J26" s="2">
        <f>VLOOKUP(MainTable[[#This Row],[ID]],Averages[],4,FALSE)</f>
        <v>12.328000000000001</v>
      </c>
      <c r="K26" s="2">
        <f>VLOOKUP(MainTable[[#This Row],[ID]],Averages[],5,FALSE)</f>
        <v>1.5923333333333334</v>
      </c>
      <c r="L26" s="2">
        <f>VLOOKUP(MainTable[[#This Row],[ID]],Averages[],6,FALSE)</f>
        <v>0.11533333333333333</v>
      </c>
      <c r="M26" s="2">
        <f>VLOOKUP(MainTable[[#This Row],[ID]],Averages[],7,FALSE)</f>
        <v>0.26233333333333336</v>
      </c>
      <c r="N26" s="2">
        <f>VLOOKUP(MainTable[[#This Row],[ID]],Averages[],8,FALSE)</f>
        <v>5.3333333333333332E-3</v>
      </c>
      <c r="O26" s="2">
        <f>VLOOKUP(MainTable[[#This Row],[ID]],Averages[],9,FALSE)</f>
        <v>0</v>
      </c>
      <c r="P26" s="2">
        <f>VLOOKUP(MainTable[[#This Row],[ID]],Averages[],10,FALSE)</f>
        <v>1.4999999999999999E-2</v>
      </c>
    </row>
  </sheetData>
  <mergeCells count="1">
    <mergeCell ref="H1:P1"/>
  </mergeCells>
  <conditionalFormatting sqref="F3:F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P2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{EA579240-73C6-4027-BE59-9468222A309F}</x14:id>
        </ext>
      </extLst>
    </cfRule>
  </conditionalFormatting>
  <pageMargins left="0.7" right="0.7" top="0.75" bottom="0.75" header="0.3" footer="0.3"/>
  <pageSetup orientation="portrait" r:id="rId1"/>
  <ignoredErrors>
    <ignoredError sqref="F3:G3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579240-73C6-4027-BE59-9468222A30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H3:P26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7BFB-9D4D-405B-AA2E-A8E1416583E0}">
  <dimension ref="A1:V73"/>
  <sheetViews>
    <sheetView workbookViewId="0">
      <selection activeCell="J73" sqref="J73"/>
    </sheetView>
  </sheetViews>
  <sheetFormatPr defaultRowHeight="14.4" x14ac:dyDescent="0.3"/>
  <cols>
    <col min="1" max="1" width="10.6640625" bestFit="1" customWidth="1"/>
    <col min="2" max="2" width="11.77734375" bestFit="1" customWidth="1"/>
    <col min="3" max="3" width="11.21875" style="2" bestFit="1" customWidth="1"/>
    <col min="4" max="4" width="11" style="2" bestFit="1" customWidth="1"/>
    <col min="5" max="5" width="11.88671875" style="2" bestFit="1" customWidth="1"/>
    <col min="6" max="6" width="15.21875" style="2" bestFit="1" customWidth="1"/>
    <col min="7" max="7" width="16.77734375" style="2" bestFit="1" customWidth="1"/>
    <col min="8" max="8" width="9" style="2" bestFit="1" customWidth="1"/>
    <col min="9" max="9" width="17.88671875" style="2" bestFit="1" customWidth="1"/>
    <col min="10" max="11" width="8.77734375" style="2" bestFit="1" customWidth="1"/>
    <col min="13" max="13" width="12.33203125" customWidth="1"/>
    <col min="14" max="14" width="11.21875" bestFit="1" customWidth="1"/>
    <col min="15" max="15" width="11" bestFit="1" customWidth="1"/>
    <col min="16" max="16" width="11.88671875" bestFit="1" customWidth="1"/>
    <col min="17" max="17" width="15.21875" bestFit="1" customWidth="1"/>
    <col min="18" max="18" width="16.77734375" bestFit="1" customWidth="1"/>
    <col min="19" max="19" width="9" bestFit="1" customWidth="1"/>
    <col min="20" max="20" width="17.88671875" bestFit="1" customWidth="1"/>
    <col min="21" max="22" width="8.77734375" bestFit="1" customWidth="1"/>
  </cols>
  <sheetData>
    <row r="1" spans="1:22" x14ac:dyDescent="0.3">
      <c r="A1" s="1" t="s">
        <v>5</v>
      </c>
      <c r="B1" s="1" t="s">
        <v>29</v>
      </c>
      <c r="C1" s="2" t="s">
        <v>20</v>
      </c>
      <c r="D1" s="2" t="s">
        <v>4</v>
      </c>
      <c r="E1" s="2" t="s">
        <v>3</v>
      </c>
      <c r="F1" s="2" t="s">
        <v>1</v>
      </c>
      <c r="G1" s="2" t="s">
        <v>2</v>
      </c>
      <c r="H1" s="2" t="s">
        <v>30</v>
      </c>
      <c r="I1" s="2" t="s">
        <v>23</v>
      </c>
      <c r="J1" s="2" t="s">
        <v>21</v>
      </c>
      <c r="K1" s="2" t="s">
        <v>31</v>
      </c>
      <c r="M1" s="4" t="s">
        <v>32</v>
      </c>
      <c r="N1" s="4"/>
      <c r="O1" s="4"/>
      <c r="P1" s="4"/>
      <c r="Q1" s="4"/>
      <c r="R1" s="4"/>
      <c r="S1" s="4"/>
      <c r="T1" s="4"/>
      <c r="U1" s="4"/>
      <c r="V1" s="4"/>
    </row>
    <row r="2" spans="1:22" x14ac:dyDescent="0.3">
      <c r="A2" t="s">
        <v>24</v>
      </c>
      <c r="B2">
        <v>1</v>
      </c>
      <c r="C2" s="2">
        <v>0</v>
      </c>
      <c r="D2" s="2">
        <v>2.8000000000000001E-2</v>
      </c>
      <c r="E2" s="2">
        <v>1.2E-2</v>
      </c>
      <c r="F2" s="2">
        <v>0</v>
      </c>
      <c r="G2" s="2">
        <v>0</v>
      </c>
      <c r="H2" s="2">
        <v>0.107</v>
      </c>
      <c r="I2" s="2">
        <v>1E-3</v>
      </c>
      <c r="J2" s="2">
        <v>0</v>
      </c>
      <c r="K2" s="2">
        <v>0</v>
      </c>
      <c r="M2" t="s">
        <v>5</v>
      </c>
      <c r="N2" t="s">
        <v>20</v>
      </c>
      <c r="O2" t="s">
        <v>4</v>
      </c>
      <c r="P2" t="s">
        <v>3</v>
      </c>
      <c r="Q2" t="s">
        <v>1</v>
      </c>
      <c r="R2" t="s">
        <v>2</v>
      </c>
      <c r="S2" t="s">
        <v>30</v>
      </c>
      <c r="T2" t="s">
        <v>23</v>
      </c>
      <c r="U2" t="s">
        <v>21</v>
      </c>
      <c r="V2" t="s">
        <v>31</v>
      </c>
    </row>
    <row r="3" spans="1:22" x14ac:dyDescent="0.3">
      <c r="A3" t="s">
        <v>24</v>
      </c>
      <c r="B3">
        <v>2</v>
      </c>
      <c r="C3" s="2">
        <v>0</v>
      </c>
      <c r="D3" s="2">
        <v>2.8000000000000001E-2</v>
      </c>
      <c r="E3" s="2">
        <v>0.01</v>
      </c>
      <c r="F3" s="2">
        <v>0</v>
      </c>
      <c r="G3" s="2">
        <v>0</v>
      </c>
      <c r="H3" s="2">
        <v>0.108</v>
      </c>
      <c r="I3" s="2">
        <v>1E-3</v>
      </c>
      <c r="J3" s="2">
        <v>0</v>
      </c>
      <c r="K3" s="2">
        <v>0</v>
      </c>
      <c r="M3" t="s">
        <v>24</v>
      </c>
      <c r="N3" s="2">
        <f>AVERAGEIFS(RawData[GasGrid Tick],RawData[ID],Averages[[#This Row],[ID]])</f>
        <v>0</v>
      </c>
      <c r="O3" s="2">
        <f>AVERAGEIFS(RawData[MapPreTick],RawData[ID],Averages[[#This Row],[ID]])</f>
        <v>2.8000000000000001E-2</v>
      </c>
      <c r="P3" s="2">
        <f>AVERAGEIFS(RawData[MapPostTick],RawData[ID],Averages[[#This Row],[ID]])</f>
        <v>1.1666666666666665E-2</v>
      </c>
      <c r="Q3" s="2">
        <f>AVERAGEIFS(RawData[TryDiffuseGasses],RawData[ID],Averages[[#This Row],[ID]])</f>
        <v>0</v>
      </c>
      <c r="R3" s="2">
        <f>AVERAGEIFS(RawData[TryDissipateGasses],RawData[ID],Averages[[#This Row],[ID]])</f>
        <v>0</v>
      </c>
      <c r="S3" s="2">
        <f>AVERAGEIFS(RawData[PawnTick],RawData[ID],Averages[[#This Row],[ID]])</f>
        <v>0.10766666666666667</v>
      </c>
      <c r="T3" s="2">
        <f>AVERAGEIFS(RawData[PawnGasEffectsTick],RawData[ID],Averages[[#This Row],[ID]])</f>
        <v>1E-3</v>
      </c>
      <c r="U3" s="2">
        <f>AVERAGEIFS(RawData[Vent Tick],RawData[ID],Averages[[#This Row],[ID]])</f>
        <v>0</v>
      </c>
      <c r="V3" s="2">
        <f>AVERAGEIFS(RawData[Draw Gas],RawData[ID],Averages[[#This Row],[ID]])</f>
        <v>0</v>
      </c>
    </row>
    <row r="4" spans="1:22" x14ac:dyDescent="0.3">
      <c r="A4" t="s">
        <v>24</v>
      </c>
      <c r="B4">
        <v>3</v>
      </c>
      <c r="C4" s="2">
        <v>0</v>
      </c>
      <c r="D4" s="2">
        <v>2.8000000000000001E-2</v>
      </c>
      <c r="E4" s="2">
        <v>1.2999999999999999E-2</v>
      </c>
      <c r="F4" s="2">
        <v>0</v>
      </c>
      <c r="G4" s="2">
        <v>0</v>
      </c>
      <c r="H4" s="2">
        <v>0.108</v>
      </c>
      <c r="I4" s="2">
        <v>1E-3</v>
      </c>
      <c r="J4" s="2">
        <v>0</v>
      </c>
      <c r="K4" s="2">
        <v>0</v>
      </c>
      <c r="M4" t="s">
        <v>27</v>
      </c>
      <c r="N4" s="2">
        <f>AVERAGEIFS(RawData[GasGrid Tick],RawData[ID],Averages[[#This Row],[ID]])</f>
        <v>9.9333333333333343E-2</v>
      </c>
      <c r="O4" s="2">
        <f>AVERAGEIFS(RawData[MapPreTick],RawData[ID],Averages[[#This Row],[ID]])</f>
        <v>2.9000000000000001E-2</v>
      </c>
      <c r="P4" s="2">
        <f>AVERAGEIFS(RawData[MapPostTick],RawData[ID],Averages[[#This Row],[ID]])</f>
        <v>0.10933333333333334</v>
      </c>
      <c r="Q4" s="2">
        <f>AVERAGEIFS(RawData[TryDiffuseGasses],RawData[ID],Averages[[#This Row],[ID]])</f>
        <v>6.3E-2</v>
      </c>
      <c r="R4" s="2">
        <f>AVERAGEIFS(RawData[TryDissipateGasses],RawData[ID],Averages[[#This Row],[ID]])</f>
        <v>5.0000000000000001E-3</v>
      </c>
      <c r="S4" s="2">
        <f>AVERAGEIFS(RawData[PawnTick],RawData[ID],Averages[[#This Row],[ID]])</f>
        <v>0.10866666666666668</v>
      </c>
      <c r="T4" s="2">
        <f>AVERAGEIFS(RawData[PawnGasEffectsTick],RawData[ID],Averages[[#This Row],[ID]])</f>
        <v>1E-3</v>
      </c>
      <c r="U4" s="2">
        <f>AVERAGEIFS(RawData[Vent Tick],RawData[ID],Averages[[#This Row],[ID]])</f>
        <v>0</v>
      </c>
      <c r="V4" s="2">
        <f>AVERAGEIFS(RawData[Draw Gas],RawData[ID],Averages[[#This Row],[ID]])</f>
        <v>1.3999999999999999E-2</v>
      </c>
    </row>
    <row r="5" spans="1:22" x14ac:dyDescent="0.3">
      <c r="A5" t="s">
        <v>27</v>
      </c>
      <c r="B5">
        <v>1</v>
      </c>
      <c r="C5" s="2">
        <v>9.9000000000000005E-2</v>
      </c>
      <c r="D5" s="2">
        <v>2.9000000000000001E-2</v>
      </c>
      <c r="E5" s="2">
        <v>0.109</v>
      </c>
      <c r="F5" s="2">
        <v>6.3E-2</v>
      </c>
      <c r="G5" s="2">
        <v>5.0000000000000001E-3</v>
      </c>
      <c r="H5" s="2">
        <v>0.108</v>
      </c>
      <c r="I5" s="2">
        <v>1E-3</v>
      </c>
      <c r="J5" s="2">
        <v>0</v>
      </c>
      <c r="K5" s="2">
        <v>1.4E-2</v>
      </c>
      <c r="M5" t="s">
        <v>33</v>
      </c>
      <c r="N5" s="2">
        <f>AVERAGEIFS(RawData[GasGrid Tick],RawData[ID],Averages[[#This Row],[ID]])</f>
        <v>0</v>
      </c>
      <c r="O5" s="2">
        <f>AVERAGEIFS(RawData[MapPreTick],RawData[ID],Averages[[#This Row],[ID]])</f>
        <v>2.9000000000000001E-2</v>
      </c>
      <c r="P5" s="2">
        <f>AVERAGEIFS(RawData[MapPostTick],RawData[ID],Averages[[#This Row],[ID]])</f>
        <v>1.1333333333333334E-2</v>
      </c>
      <c r="Q5" s="2">
        <f>AVERAGEIFS(RawData[TryDiffuseGasses],RawData[ID],Averages[[#This Row],[ID]])</f>
        <v>0</v>
      </c>
      <c r="R5" s="2">
        <f>AVERAGEIFS(RawData[TryDissipateGasses],RawData[ID],Averages[[#This Row],[ID]])</f>
        <v>0</v>
      </c>
      <c r="S5" s="2">
        <f>AVERAGEIFS(RawData[PawnTick],RawData[ID],Averages[[#This Row],[ID]])</f>
        <v>0.16300000000000001</v>
      </c>
      <c r="T5" s="2">
        <f>AVERAGEIFS(RawData[PawnGasEffectsTick],RawData[ID],Averages[[#This Row],[ID]])</f>
        <v>1E-3</v>
      </c>
      <c r="U5" s="2">
        <f>AVERAGEIFS(RawData[Vent Tick],RawData[ID],Averages[[#This Row],[ID]])</f>
        <v>0</v>
      </c>
      <c r="V5" s="2">
        <f>AVERAGEIFS(RawData[Draw Gas],RawData[ID],Averages[[#This Row],[ID]])</f>
        <v>0</v>
      </c>
    </row>
    <row r="6" spans="1:22" x14ac:dyDescent="0.3">
      <c r="A6" t="s">
        <v>27</v>
      </c>
      <c r="B6">
        <v>2</v>
      </c>
      <c r="C6" s="2">
        <v>9.9000000000000005E-2</v>
      </c>
      <c r="D6" s="2">
        <v>2.9000000000000001E-2</v>
      </c>
      <c r="E6" s="2">
        <v>0.109</v>
      </c>
      <c r="F6" s="2">
        <v>6.3E-2</v>
      </c>
      <c r="G6" s="2">
        <v>5.0000000000000001E-3</v>
      </c>
      <c r="H6" s="2">
        <v>0.109</v>
      </c>
      <c r="I6" s="2">
        <v>1E-3</v>
      </c>
      <c r="J6" s="2">
        <v>0</v>
      </c>
      <c r="K6" s="2">
        <v>1.2999999999999999E-2</v>
      </c>
      <c r="M6" t="s">
        <v>35</v>
      </c>
      <c r="N6" s="2">
        <f>AVERAGEIFS(RawData[GasGrid Tick],RawData[ID],Averages[[#This Row],[ID]])</f>
        <v>0.10000000000000002</v>
      </c>
      <c r="O6" s="2">
        <f>AVERAGEIFS(RawData[MapPreTick],RawData[ID],Averages[[#This Row],[ID]])</f>
        <v>0.03</v>
      </c>
      <c r="P6" s="2">
        <f>AVERAGEIFS(RawData[MapPostTick],RawData[ID],Averages[[#This Row],[ID]])</f>
        <v>0.11033333333333334</v>
      </c>
      <c r="Q6" s="2">
        <f>AVERAGEIFS(RawData[TryDiffuseGasses],RawData[ID],Averages[[#This Row],[ID]])</f>
        <v>6.3333333333333339E-2</v>
      </c>
      <c r="R6" s="2">
        <f>AVERAGEIFS(RawData[TryDissipateGasses],RawData[ID],Averages[[#This Row],[ID]])</f>
        <v>4.333333333333334E-3</v>
      </c>
      <c r="S6" s="2">
        <f>AVERAGEIFS(RawData[PawnTick],RawData[ID],Averages[[#This Row],[ID]])</f>
        <v>0.18966666666666665</v>
      </c>
      <c r="T6" s="2">
        <f>AVERAGEIFS(RawData[PawnGasEffectsTick],RawData[ID],Averages[[#This Row],[ID]])</f>
        <v>2E-3</v>
      </c>
      <c r="U6" s="2">
        <f>AVERAGEIFS(RawData[Vent Tick],RawData[ID],Averages[[#This Row],[ID]])</f>
        <v>0</v>
      </c>
      <c r="V6" s="2">
        <f>AVERAGEIFS(RawData[Draw Gas],RawData[ID],Averages[[#This Row],[ID]])</f>
        <v>1.4666666666666666E-2</v>
      </c>
    </row>
    <row r="7" spans="1:22" x14ac:dyDescent="0.3">
      <c r="A7" t="s">
        <v>27</v>
      </c>
      <c r="B7">
        <v>3</v>
      </c>
      <c r="C7" s="2">
        <v>0.1</v>
      </c>
      <c r="D7" s="2">
        <v>2.9000000000000001E-2</v>
      </c>
      <c r="E7" s="2">
        <v>0.11</v>
      </c>
      <c r="F7" s="2">
        <v>6.3E-2</v>
      </c>
      <c r="G7" s="2">
        <v>5.0000000000000001E-3</v>
      </c>
      <c r="H7" s="2">
        <v>0.109</v>
      </c>
      <c r="I7" s="2">
        <v>1E-3</v>
      </c>
      <c r="J7" s="2">
        <v>0</v>
      </c>
      <c r="K7" s="2">
        <v>1.4999999999999999E-2</v>
      </c>
      <c r="M7" t="s">
        <v>36</v>
      </c>
      <c r="N7" s="2">
        <f>AVERAGEIFS(RawData[GasGrid Tick],RawData[ID],Averages[[#This Row],[ID]])</f>
        <v>0</v>
      </c>
      <c r="O7" s="2">
        <f>AVERAGEIFS(RawData[MapPreTick],RawData[ID],Averages[[#This Row],[ID]])</f>
        <v>2.9666666666666664E-2</v>
      </c>
      <c r="P7" s="2">
        <f>AVERAGEIFS(RawData[MapPostTick],RawData[ID],Averages[[#This Row],[ID]])</f>
        <v>6.433333333333334E-2</v>
      </c>
      <c r="Q7" s="2">
        <f>AVERAGEIFS(RawData[TryDiffuseGasses],RawData[ID],Averages[[#This Row],[ID]])</f>
        <v>0</v>
      </c>
      <c r="R7" s="2">
        <f>AVERAGEIFS(RawData[TryDissipateGasses],RawData[ID],Averages[[#This Row],[ID]])</f>
        <v>0</v>
      </c>
      <c r="S7" s="2">
        <f>AVERAGEIFS(RawData[PawnTick],RawData[ID],Averages[[#This Row],[ID]])</f>
        <v>0.11033333333333334</v>
      </c>
      <c r="T7" s="2">
        <f>AVERAGEIFS(RawData[PawnGasEffectsTick],RawData[ID],Averages[[#This Row],[ID]])</f>
        <v>1E-3</v>
      </c>
      <c r="U7" s="2">
        <f>AVERAGEIFS(RawData[Vent Tick],RawData[ID],Averages[[#This Row],[ID]])</f>
        <v>0</v>
      </c>
      <c r="V7" s="2">
        <f>AVERAGEIFS(RawData[Draw Gas],RawData[ID],Averages[[#This Row],[ID]])</f>
        <v>0</v>
      </c>
    </row>
    <row r="8" spans="1:22" x14ac:dyDescent="0.3">
      <c r="A8" t="s">
        <v>33</v>
      </c>
      <c r="B8">
        <v>1</v>
      </c>
      <c r="C8" s="2">
        <v>0</v>
      </c>
      <c r="D8" s="2">
        <v>2.9000000000000001E-2</v>
      </c>
      <c r="E8" s="2">
        <v>1.4E-2</v>
      </c>
      <c r="F8" s="2">
        <v>0</v>
      </c>
      <c r="G8" s="2">
        <v>0</v>
      </c>
      <c r="H8" s="2">
        <v>0.161</v>
      </c>
      <c r="I8" s="2">
        <v>1E-3</v>
      </c>
      <c r="J8" s="2">
        <v>0</v>
      </c>
      <c r="K8" s="2">
        <v>0</v>
      </c>
      <c r="M8" t="s">
        <v>38</v>
      </c>
      <c r="N8" s="2">
        <f>AVERAGEIFS(RawData[GasGrid Tick],RawData[ID],Averages[[#This Row],[ID]])</f>
        <v>1.9059999999999999</v>
      </c>
      <c r="O8" s="2">
        <f>AVERAGEIFS(RawData[MapPreTick],RawData[ID],Averages[[#This Row],[ID]])</f>
        <v>2.7E-2</v>
      </c>
      <c r="P8" s="2">
        <f>AVERAGEIFS(RawData[MapPostTick],RawData[ID],Averages[[#This Row],[ID]])</f>
        <v>1.9753333333333334</v>
      </c>
      <c r="Q8" s="2">
        <f>AVERAGEIFS(RawData[TryDiffuseGasses],RawData[ID],Averages[[#This Row],[ID]])</f>
        <v>1.2343333333333333</v>
      </c>
      <c r="R8" s="2">
        <f>AVERAGEIFS(RawData[TryDissipateGasses],RawData[ID],Averages[[#This Row],[ID]])</f>
        <v>7.6333333333333322E-2</v>
      </c>
      <c r="S8" s="2">
        <f>AVERAGEIFS(RawData[PawnTick],RawData[ID],Averages[[#This Row],[ID]])</f>
        <v>0.10400000000000002</v>
      </c>
      <c r="T8" s="2">
        <f>AVERAGEIFS(RawData[PawnGasEffectsTick],RawData[ID],Averages[[#This Row],[ID]])</f>
        <v>1E-3</v>
      </c>
      <c r="U8" s="2">
        <f>AVERAGEIFS(RawData[Vent Tick],RawData[ID],Averages[[#This Row],[ID]])</f>
        <v>0</v>
      </c>
      <c r="V8" s="2">
        <f>AVERAGEIFS(RawData[Draw Gas],RawData[ID],Averages[[#This Row],[ID]])</f>
        <v>1.4333333333333332E-2</v>
      </c>
    </row>
    <row r="9" spans="1:22" x14ac:dyDescent="0.3">
      <c r="A9" t="s">
        <v>33</v>
      </c>
      <c r="B9">
        <v>2</v>
      </c>
      <c r="C9" s="2">
        <v>0</v>
      </c>
      <c r="D9" s="2">
        <v>2.9000000000000001E-2</v>
      </c>
      <c r="E9" s="2">
        <v>0.01</v>
      </c>
      <c r="F9" s="2">
        <v>0</v>
      </c>
      <c r="G9" s="2">
        <v>0</v>
      </c>
      <c r="H9" s="2">
        <v>0.16300000000000001</v>
      </c>
      <c r="I9" s="2">
        <v>1E-3</v>
      </c>
      <c r="J9" s="2">
        <v>0</v>
      </c>
      <c r="K9" s="2">
        <v>0</v>
      </c>
      <c r="M9" t="s">
        <v>40</v>
      </c>
      <c r="N9" s="2">
        <f>AVERAGEIFS(RawData[GasGrid Tick],RawData[ID],Averages[[#This Row],[ID]])</f>
        <v>0</v>
      </c>
      <c r="O9" s="2">
        <f>AVERAGEIFS(RawData[MapPreTick],RawData[ID],Averages[[#This Row],[ID]])</f>
        <v>2.9666666666666664E-2</v>
      </c>
      <c r="P9" s="2">
        <f>AVERAGEIFS(RawData[MapPostTick],RawData[ID],Averages[[#This Row],[ID]])</f>
        <v>6.533333333333334E-2</v>
      </c>
      <c r="Q9" s="2">
        <f>AVERAGEIFS(RawData[TryDiffuseGasses],RawData[ID],Averages[[#This Row],[ID]])</f>
        <v>0</v>
      </c>
      <c r="R9" s="2">
        <f>AVERAGEIFS(RawData[TryDissipateGasses],RawData[ID],Averages[[#This Row],[ID]])</f>
        <v>0</v>
      </c>
      <c r="S9" s="2">
        <f>AVERAGEIFS(RawData[PawnTick],RawData[ID],Averages[[#This Row],[ID]])</f>
        <v>0.16133333333333333</v>
      </c>
      <c r="T9" s="2">
        <f>AVERAGEIFS(RawData[PawnGasEffectsTick],RawData[ID],Averages[[#This Row],[ID]])</f>
        <v>1E-3</v>
      </c>
      <c r="U9" s="2">
        <f>AVERAGEIFS(RawData[Vent Tick],RawData[ID],Averages[[#This Row],[ID]])</f>
        <v>0</v>
      </c>
      <c r="V9" s="2">
        <f>AVERAGEIFS(RawData[Draw Gas],RawData[ID],Averages[[#This Row],[ID]])</f>
        <v>0</v>
      </c>
    </row>
    <row r="10" spans="1:22" x14ac:dyDescent="0.3">
      <c r="A10" t="s">
        <v>33</v>
      </c>
      <c r="B10">
        <v>3</v>
      </c>
      <c r="C10" s="2">
        <v>0</v>
      </c>
      <c r="D10" s="2">
        <v>2.9000000000000001E-2</v>
      </c>
      <c r="E10" s="2">
        <v>0.01</v>
      </c>
      <c r="F10" s="2">
        <v>0</v>
      </c>
      <c r="G10" s="2">
        <v>0</v>
      </c>
      <c r="H10" s="2">
        <v>0.16500000000000001</v>
      </c>
      <c r="I10" s="2">
        <v>1E-3</v>
      </c>
      <c r="J10" s="2">
        <v>0</v>
      </c>
      <c r="K10" s="2">
        <v>0</v>
      </c>
      <c r="M10" t="s">
        <v>42</v>
      </c>
      <c r="N10" s="2">
        <f>AVERAGEIFS(RawData[GasGrid Tick],RawData[ID],Averages[[#This Row],[ID]])</f>
        <v>1.8923333333333332</v>
      </c>
      <c r="O10" s="2">
        <f>AVERAGEIFS(RawData[MapPreTick],RawData[ID],Averages[[#This Row],[ID]])</f>
        <v>2.7333333333333334E-2</v>
      </c>
      <c r="P10" s="2">
        <f>AVERAGEIFS(RawData[MapPostTick],RawData[ID],Averages[[#This Row],[ID]])</f>
        <v>1.9570000000000001</v>
      </c>
      <c r="Q10" s="2">
        <f>AVERAGEIFS(RawData[TryDiffuseGasses],RawData[ID],Averages[[#This Row],[ID]])</f>
        <v>1.2236666666666667</v>
      </c>
      <c r="R10" s="2">
        <f>AVERAGEIFS(RawData[TryDissipateGasses],RawData[ID],Averages[[#This Row],[ID]])</f>
        <v>7.5999999999999998E-2</v>
      </c>
      <c r="S10" s="2">
        <f>AVERAGEIFS(RawData[PawnTick],RawData[ID],Averages[[#This Row],[ID]])</f>
        <v>0.16033333333333333</v>
      </c>
      <c r="T10" s="2">
        <f>AVERAGEIFS(RawData[PawnGasEffectsTick],RawData[ID],Averages[[#This Row],[ID]])</f>
        <v>2.3333333333333335E-3</v>
      </c>
      <c r="U10" s="2">
        <f>AVERAGEIFS(RawData[Vent Tick],RawData[ID],Averages[[#This Row],[ID]])</f>
        <v>0</v>
      </c>
      <c r="V10" s="2">
        <f>AVERAGEIFS(RawData[Draw Gas],RawData[ID],Averages[[#This Row],[ID]])</f>
        <v>1.4333333333333332E-2</v>
      </c>
    </row>
    <row r="11" spans="1:22" x14ac:dyDescent="0.3">
      <c r="A11" t="s">
        <v>35</v>
      </c>
      <c r="B11">
        <v>1</v>
      </c>
      <c r="C11" s="2">
        <v>9.9000000000000005E-2</v>
      </c>
      <c r="D11" s="2">
        <v>0.03</v>
      </c>
      <c r="E11" s="2">
        <v>0.11</v>
      </c>
      <c r="F11" s="2">
        <v>6.3E-2</v>
      </c>
      <c r="G11" s="2">
        <v>4.0000000000000001E-3</v>
      </c>
      <c r="H11" s="2">
        <v>0.19</v>
      </c>
      <c r="I11" s="2">
        <v>2E-3</v>
      </c>
      <c r="J11" s="2">
        <v>0</v>
      </c>
      <c r="K11" s="2">
        <v>1.4999999999999999E-2</v>
      </c>
      <c r="M11" t="s">
        <v>25</v>
      </c>
      <c r="N11" s="2">
        <f>AVERAGEIFS(RawData[GasGrid Tick],RawData[ID],Averages[[#This Row],[ID]])</f>
        <v>0</v>
      </c>
      <c r="O11" s="2">
        <f>AVERAGEIFS(RawData[MapPreTick],RawData[ID],Averages[[#This Row],[ID]])</f>
        <v>2.9000000000000001E-2</v>
      </c>
      <c r="P11" s="2">
        <f>AVERAGEIFS(RawData[MapPostTick],RawData[ID],Averages[[#This Row],[ID]])</f>
        <v>1.0333333333333333E-2</v>
      </c>
      <c r="Q11" s="2">
        <f>AVERAGEIFS(RawData[TryDiffuseGasses],RawData[ID],Averages[[#This Row],[ID]])</f>
        <v>0</v>
      </c>
      <c r="R11" s="2">
        <f>AVERAGEIFS(RawData[TryDissipateGasses],RawData[ID],Averages[[#This Row],[ID]])</f>
        <v>0</v>
      </c>
      <c r="S11" s="2">
        <f>AVERAGEIFS(RawData[PawnTick],RawData[ID],Averages[[#This Row],[ID]])</f>
        <v>0.11433333333333334</v>
      </c>
      <c r="T11" s="2">
        <f>AVERAGEIFS(RawData[PawnGasEffectsTick],RawData[ID],Averages[[#This Row],[ID]])</f>
        <v>1E-3</v>
      </c>
      <c r="U11" s="2">
        <f>AVERAGEIFS(RawData[Vent Tick],RawData[ID],Averages[[#This Row],[ID]])</f>
        <v>0</v>
      </c>
      <c r="V11" s="2">
        <f>AVERAGEIFS(RawData[Draw Gas],RawData[ID],Averages[[#This Row],[ID]])</f>
        <v>0</v>
      </c>
    </row>
    <row r="12" spans="1:22" x14ac:dyDescent="0.3">
      <c r="A12" t="s">
        <v>35</v>
      </c>
      <c r="B12">
        <v>2</v>
      </c>
      <c r="C12" s="2">
        <v>0.1</v>
      </c>
      <c r="D12" s="2">
        <v>0.03</v>
      </c>
      <c r="E12" s="2">
        <v>0.11</v>
      </c>
      <c r="F12" s="2">
        <v>6.3E-2</v>
      </c>
      <c r="G12" s="2">
        <v>4.0000000000000001E-3</v>
      </c>
      <c r="H12" s="2">
        <v>0.19</v>
      </c>
      <c r="I12" s="2">
        <v>2E-3</v>
      </c>
      <c r="J12" s="2">
        <v>0</v>
      </c>
      <c r="K12" s="2">
        <v>1.4999999999999999E-2</v>
      </c>
      <c r="M12" t="s">
        <v>26</v>
      </c>
      <c r="N12" s="2">
        <f>AVERAGEIFS(RawData[GasGrid Tick],RawData[ID],Averages[[#This Row],[ID]])</f>
        <v>0.151</v>
      </c>
      <c r="O12" s="2">
        <f>AVERAGEIFS(RawData[MapPreTick],RawData[ID],Averages[[#This Row],[ID]])</f>
        <v>2.866666666666667E-2</v>
      </c>
      <c r="P12" s="2">
        <f>AVERAGEIFS(RawData[MapPostTick],RawData[ID],Averages[[#This Row],[ID]])</f>
        <v>0.16066666666666665</v>
      </c>
      <c r="Q12" s="2">
        <f>AVERAGEIFS(RawData[TryDiffuseGasses],RawData[ID],Averages[[#This Row],[ID]])</f>
        <v>6.8333333333333343E-2</v>
      </c>
      <c r="R12" s="2">
        <f>AVERAGEIFS(RawData[TryDissipateGasses],RawData[ID],Averages[[#This Row],[ID]])</f>
        <v>6.000000000000001E-3</v>
      </c>
      <c r="S12" s="2">
        <f>AVERAGEIFS(RawData[PawnTick],RawData[ID],Averages[[#This Row],[ID]])</f>
        <v>0.10966666666666668</v>
      </c>
      <c r="T12" s="2">
        <f>AVERAGEIFS(RawData[PawnGasEffectsTick],RawData[ID],Averages[[#This Row],[ID]])</f>
        <v>1E-3</v>
      </c>
      <c r="U12" s="2">
        <f>AVERAGEIFS(RawData[Vent Tick],RawData[ID],Averages[[#This Row],[ID]])</f>
        <v>0</v>
      </c>
      <c r="V12" s="2">
        <f>AVERAGEIFS(RawData[Draw Gas],RawData[ID],Averages[[#This Row],[ID]])</f>
        <v>1.4333333333333332E-2</v>
      </c>
    </row>
    <row r="13" spans="1:22" x14ac:dyDescent="0.3">
      <c r="A13" t="s">
        <v>35</v>
      </c>
      <c r="B13">
        <v>3</v>
      </c>
      <c r="C13" s="2">
        <v>0.10100000000000001</v>
      </c>
      <c r="D13" s="2">
        <v>0.03</v>
      </c>
      <c r="E13" s="2">
        <v>0.111</v>
      </c>
      <c r="F13" s="2">
        <v>6.4000000000000001E-2</v>
      </c>
      <c r="G13" s="2">
        <v>5.0000000000000001E-3</v>
      </c>
      <c r="H13" s="2">
        <v>0.189</v>
      </c>
      <c r="I13" s="2">
        <v>2E-3</v>
      </c>
      <c r="J13" s="2">
        <v>0</v>
      </c>
      <c r="K13" s="2">
        <v>1.4E-2</v>
      </c>
      <c r="M13" t="s">
        <v>34</v>
      </c>
      <c r="N13" s="2">
        <f>AVERAGEIFS(RawData[GasGrid Tick],RawData[ID],Averages[[#This Row],[ID]])</f>
        <v>0</v>
      </c>
      <c r="O13" s="2">
        <f>AVERAGEIFS(RawData[MapPreTick],RawData[ID],Averages[[#This Row],[ID]])</f>
        <v>2.9666666666666664E-2</v>
      </c>
      <c r="P13" s="2">
        <f>AVERAGEIFS(RawData[MapPostTick],RawData[ID],Averages[[#This Row],[ID]])</f>
        <v>1.0666666666666666E-2</v>
      </c>
      <c r="Q13" s="2">
        <f>AVERAGEIFS(RawData[TryDiffuseGasses],RawData[ID],Averages[[#This Row],[ID]])</f>
        <v>0</v>
      </c>
      <c r="R13" s="2">
        <f>AVERAGEIFS(RawData[TryDissipateGasses],RawData[ID],Averages[[#This Row],[ID]])</f>
        <v>0</v>
      </c>
      <c r="S13" s="2">
        <f>AVERAGEIFS(RawData[PawnTick],RawData[ID],Averages[[#This Row],[ID]])</f>
        <v>0.16300000000000001</v>
      </c>
      <c r="T13" s="2">
        <f>AVERAGEIFS(RawData[PawnGasEffectsTick],RawData[ID],Averages[[#This Row],[ID]])</f>
        <v>1E-3</v>
      </c>
      <c r="U13" s="2">
        <f>AVERAGEIFS(RawData[Vent Tick],RawData[ID],Averages[[#This Row],[ID]])</f>
        <v>0</v>
      </c>
      <c r="V13" s="2">
        <f>AVERAGEIFS(RawData[Draw Gas],RawData[ID],Averages[[#This Row],[ID]])</f>
        <v>0</v>
      </c>
    </row>
    <row r="14" spans="1:22" x14ac:dyDescent="0.3">
      <c r="A14" t="s">
        <v>36</v>
      </c>
      <c r="B14">
        <v>1</v>
      </c>
      <c r="C14" s="2">
        <v>0</v>
      </c>
      <c r="D14" s="2">
        <v>2.9000000000000001E-2</v>
      </c>
      <c r="E14" s="2">
        <v>6.2E-2</v>
      </c>
      <c r="F14" s="2">
        <v>0</v>
      </c>
      <c r="G14" s="2">
        <v>0</v>
      </c>
      <c r="H14" s="2">
        <v>0.108</v>
      </c>
      <c r="I14" s="2">
        <v>1E-3</v>
      </c>
      <c r="J14" s="2">
        <v>0</v>
      </c>
      <c r="K14" s="2">
        <v>0</v>
      </c>
      <c r="M14" t="s">
        <v>44</v>
      </c>
      <c r="N14" s="2">
        <f>AVERAGEIFS(RawData[GasGrid Tick],RawData[ID],Averages[[#This Row],[ID]])</f>
        <v>0.156</v>
      </c>
      <c r="O14" s="2">
        <f>AVERAGEIFS(RawData[MapPreTick],RawData[ID],Averages[[#This Row],[ID]])</f>
        <v>0.03</v>
      </c>
      <c r="P14" s="2">
        <f>AVERAGEIFS(RawData[MapPostTick],RawData[ID],Averages[[#This Row],[ID]])</f>
        <v>0.16633333333333333</v>
      </c>
      <c r="Q14" s="2">
        <f>AVERAGEIFS(RawData[TryDiffuseGasses],RawData[ID],Averages[[#This Row],[ID]])</f>
        <v>6.9000000000000006E-2</v>
      </c>
      <c r="R14" s="2">
        <f>AVERAGEIFS(RawData[TryDissipateGasses],RawData[ID],Averages[[#This Row],[ID]])</f>
        <v>6.000000000000001E-3</v>
      </c>
      <c r="S14" s="2">
        <f>AVERAGEIFS(RawData[PawnTick],RawData[ID],Averages[[#This Row],[ID]])</f>
        <v>0.17333333333333334</v>
      </c>
      <c r="T14" s="2">
        <f>AVERAGEIFS(RawData[PawnGasEffectsTick],RawData[ID],Averages[[#This Row],[ID]])</f>
        <v>2E-3</v>
      </c>
      <c r="U14" s="2">
        <f>AVERAGEIFS(RawData[Vent Tick],RawData[ID],Averages[[#This Row],[ID]])</f>
        <v>0</v>
      </c>
      <c r="V14" s="2">
        <f>AVERAGEIFS(RawData[Draw Gas],RawData[ID],Averages[[#This Row],[ID]])</f>
        <v>1.4333333333333332E-2</v>
      </c>
    </row>
    <row r="15" spans="1:22" x14ac:dyDescent="0.3">
      <c r="A15" t="s">
        <v>36</v>
      </c>
      <c r="B15">
        <v>2</v>
      </c>
      <c r="C15" s="2">
        <v>0</v>
      </c>
      <c r="D15" s="2">
        <v>3.1E-2</v>
      </c>
      <c r="E15" s="2">
        <v>6.4000000000000001E-2</v>
      </c>
      <c r="F15" s="2">
        <v>0</v>
      </c>
      <c r="G15" s="2">
        <v>0</v>
      </c>
      <c r="H15" s="2">
        <v>0.114</v>
      </c>
      <c r="I15" s="2">
        <v>1E-3</v>
      </c>
      <c r="J15" s="2">
        <v>0</v>
      </c>
      <c r="K15" s="2">
        <v>0</v>
      </c>
      <c r="M15" t="s">
        <v>37</v>
      </c>
      <c r="N15" s="2">
        <f>AVERAGEIFS(RawData[GasGrid Tick],RawData[ID],Averages[[#This Row],[ID]])</f>
        <v>0</v>
      </c>
      <c r="O15" s="2">
        <f>AVERAGEIFS(RawData[MapPreTick],RawData[ID],Averages[[#This Row],[ID]])</f>
        <v>0.03</v>
      </c>
      <c r="P15" s="2">
        <f>AVERAGEIFS(RawData[MapPostTick],RawData[ID],Averages[[#This Row],[ID]])</f>
        <v>6.4000000000000001E-2</v>
      </c>
      <c r="Q15" s="2">
        <f>AVERAGEIFS(RawData[TryDiffuseGasses],RawData[ID],Averages[[#This Row],[ID]])</f>
        <v>0</v>
      </c>
      <c r="R15" s="2">
        <f>AVERAGEIFS(RawData[TryDissipateGasses],RawData[ID],Averages[[#This Row],[ID]])</f>
        <v>0</v>
      </c>
      <c r="S15" s="2">
        <f>AVERAGEIFS(RawData[PawnTick],RawData[ID],Averages[[#This Row],[ID]])</f>
        <v>0.11066666666666668</v>
      </c>
      <c r="T15" s="2">
        <f>AVERAGEIFS(RawData[PawnGasEffectsTick],RawData[ID],Averages[[#This Row],[ID]])</f>
        <v>1E-3</v>
      </c>
      <c r="U15" s="2">
        <f>AVERAGEIFS(RawData[Vent Tick],RawData[ID],Averages[[#This Row],[ID]])</f>
        <v>0</v>
      </c>
      <c r="V15" s="2">
        <f>AVERAGEIFS(RawData[Draw Gas],RawData[ID],Averages[[#This Row],[ID]])</f>
        <v>0</v>
      </c>
    </row>
    <row r="16" spans="1:22" x14ac:dyDescent="0.3">
      <c r="A16" t="s">
        <v>36</v>
      </c>
      <c r="B16">
        <v>3</v>
      </c>
      <c r="C16" s="2">
        <v>0</v>
      </c>
      <c r="D16" s="2">
        <v>2.9000000000000001E-2</v>
      </c>
      <c r="E16" s="2">
        <v>6.7000000000000004E-2</v>
      </c>
      <c r="F16" s="2">
        <v>0</v>
      </c>
      <c r="G16" s="2">
        <v>0</v>
      </c>
      <c r="H16" s="2">
        <v>0.109</v>
      </c>
      <c r="I16" s="2">
        <v>1E-3</v>
      </c>
      <c r="J16" s="2">
        <v>0</v>
      </c>
      <c r="K16" s="2">
        <v>0</v>
      </c>
      <c r="M16" t="s">
        <v>39</v>
      </c>
      <c r="N16" s="2">
        <f>AVERAGEIFS(RawData[GasGrid Tick],RawData[ID],Averages[[#This Row],[ID]])</f>
        <v>3.1163333333333334</v>
      </c>
      <c r="O16" s="2">
        <f>AVERAGEIFS(RawData[MapPreTick],RawData[ID],Averages[[#This Row],[ID]])</f>
        <v>3.1666666666666669E-2</v>
      </c>
      <c r="P16" s="2">
        <f>AVERAGEIFS(RawData[MapPostTick],RawData[ID],Averages[[#This Row],[ID]])</f>
        <v>3.186666666666667</v>
      </c>
      <c r="Q16" s="2">
        <f>AVERAGEIFS(RawData[TryDiffuseGasses],RawData[ID],Averages[[#This Row],[ID]])</f>
        <v>1.3566666666666667</v>
      </c>
      <c r="R16" s="2">
        <f>AVERAGEIFS(RawData[TryDissipateGasses],RawData[ID],Averages[[#This Row],[ID]])</f>
        <v>9.4000000000000014E-2</v>
      </c>
      <c r="S16" s="2">
        <f>AVERAGEIFS(RawData[PawnTick],RawData[ID],Averages[[#This Row],[ID]])</f>
        <v>0.11699999999999999</v>
      </c>
      <c r="T16" s="2">
        <f>AVERAGEIFS(RawData[PawnGasEffectsTick],RawData[ID],Averages[[#This Row],[ID]])</f>
        <v>1E-3</v>
      </c>
      <c r="U16" s="2">
        <f>AVERAGEIFS(RawData[Vent Tick],RawData[ID],Averages[[#This Row],[ID]])</f>
        <v>0</v>
      </c>
      <c r="V16" s="2">
        <f>AVERAGEIFS(RawData[Draw Gas],RawData[ID],Averages[[#This Row],[ID]])</f>
        <v>1.4666666666666666E-2</v>
      </c>
    </row>
    <row r="17" spans="1:22" x14ac:dyDescent="0.3">
      <c r="A17" t="s">
        <v>38</v>
      </c>
      <c r="B17">
        <v>1</v>
      </c>
      <c r="C17" s="2">
        <v>1.929</v>
      </c>
      <c r="D17" s="2">
        <v>2.9000000000000001E-2</v>
      </c>
      <c r="E17" s="2">
        <v>1.9990000000000001</v>
      </c>
      <c r="F17" s="2">
        <v>1.2569999999999999</v>
      </c>
      <c r="G17" s="2">
        <v>7.8E-2</v>
      </c>
      <c r="H17" s="2">
        <v>0.111</v>
      </c>
      <c r="I17" s="2">
        <v>1E-3</v>
      </c>
      <c r="J17" s="2">
        <v>0</v>
      </c>
      <c r="K17" s="2">
        <v>1.4E-2</v>
      </c>
      <c r="M17" t="s">
        <v>41</v>
      </c>
      <c r="N17" s="2">
        <f>AVERAGEIFS(RawData[GasGrid Tick],RawData[ID],Averages[[#This Row],[ID]])</f>
        <v>0</v>
      </c>
      <c r="O17" s="2">
        <f>AVERAGEIFS(RawData[MapPreTick],RawData[ID],Averages[[#This Row],[ID]])</f>
        <v>0.03</v>
      </c>
      <c r="P17" s="2">
        <f>AVERAGEIFS(RawData[MapPostTick],RawData[ID],Averages[[#This Row],[ID]])</f>
        <v>6.433333333333334E-2</v>
      </c>
      <c r="Q17" s="2">
        <f>AVERAGEIFS(RawData[TryDiffuseGasses],RawData[ID],Averages[[#This Row],[ID]])</f>
        <v>0</v>
      </c>
      <c r="R17" s="2">
        <f>AVERAGEIFS(RawData[TryDissipateGasses],RawData[ID],Averages[[#This Row],[ID]])</f>
        <v>0</v>
      </c>
      <c r="S17" s="2">
        <f>AVERAGEIFS(RawData[PawnTick],RawData[ID],Averages[[#This Row],[ID]])</f>
        <v>0.16233333333333333</v>
      </c>
      <c r="T17" s="2">
        <f>AVERAGEIFS(RawData[PawnGasEffectsTick],RawData[ID],Averages[[#This Row],[ID]])</f>
        <v>1E-3</v>
      </c>
      <c r="U17" s="2">
        <f>AVERAGEIFS(RawData[Vent Tick],RawData[ID],Averages[[#This Row],[ID]])</f>
        <v>0</v>
      </c>
      <c r="V17" s="2">
        <f>AVERAGEIFS(RawData[Draw Gas],RawData[ID],Averages[[#This Row],[ID]])</f>
        <v>0</v>
      </c>
    </row>
    <row r="18" spans="1:22" x14ac:dyDescent="0.3">
      <c r="A18" t="s">
        <v>38</v>
      </c>
      <c r="B18">
        <v>2</v>
      </c>
      <c r="C18" s="2">
        <v>1.9</v>
      </c>
      <c r="D18" s="2">
        <v>2.5999999999999999E-2</v>
      </c>
      <c r="E18" s="2">
        <v>1.972</v>
      </c>
      <c r="F18" s="2">
        <v>1.2290000000000001</v>
      </c>
      <c r="G18" s="2">
        <v>7.5999999999999998E-2</v>
      </c>
      <c r="H18" s="2">
        <v>0.10100000000000001</v>
      </c>
      <c r="I18" s="2">
        <v>1E-3</v>
      </c>
      <c r="J18" s="2">
        <v>0</v>
      </c>
      <c r="K18" s="2">
        <v>1.4999999999999999E-2</v>
      </c>
      <c r="M18" t="s">
        <v>45</v>
      </c>
      <c r="N18" s="2">
        <f>AVERAGEIFS(RawData[GasGrid Tick],RawData[ID],Averages[[#This Row],[ID]])</f>
        <v>3.1330000000000005</v>
      </c>
      <c r="O18" s="2">
        <f>AVERAGEIFS(RawData[MapPreTick],RawData[ID],Averages[[#This Row],[ID]])</f>
        <v>3.3333333333333333E-2</v>
      </c>
      <c r="P18" s="2">
        <f>AVERAGEIFS(RawData[MapPostTick],RawData[ID],Averages[[#This Row],[ID]])</f>
        <v>3.2103333333333333</v>
      </c>
      <c r="Q18" s="2">
        <f>AVERAGEIFS(RawData[TryDiffuseGasses],RawData[ID],Averages[[#This Row],[ID]])</f>
        <v>1.393</v>
      </c>
      <c r="R18" s="2">
        <f>AVERAGEIFS(RawData[TryDissipateGasses],RawData[ID],Averages[[#This Row],[ID]])</f>
        <v>0.10000000000000002</v>
      </c>
      <c r="S18" s="2">
        <f>AVERAGEIFS(RawData[PawnTick],RawData[ID],Averages[[#This Row],[ID]])</f>
        <v>0.19133333333333336</v>
      </c>
      <c r="T18" s="2">
        <f>AVERAGEIFS(RawData[PawnGasEffectsTick],RawData[ID],Averages[[#This Row],[ID]])</f>
        <v>2.6666666666666666E-3</v>
      </c>
      <c r="U18" s="2">
        <f>AVERAGEIFS(RawData[Vent Tick],RawData[ID],Averages[[#This Row],[ID]])</f>
        <v>0</v>
      </c>
      <c r="V18" s="2">
        <f>AVERAGEIFS(RawData[Draw Gas],RawData[ID],Averages[[#This Row],[ID]])</f>
        <v>1.4999999999999999E-2</v>
      </c>
    </row>
    <row r="19" spans="1:22" x14ac:dyDescent="0.3">
      <c r="A19" t="s">
        <v>38</v>
      </c>
      <c r="B19">
        <v>3</v>
      </c>
      <c r="C19" s="2">
        <v>1.889</v>
      </c>
      <c r="D19" s="2">
        <v>2.5999999999999999E-2</v>
      </c>
      <c r="E19" s="2">
        <v>1.9550000000000001</v>
      </c>
      <c r="F19" s="2">
        <v>1.2170000000000001</v>
      </c>
      <c r="G19" s="2">
        <v>7.4999999999999997E-2</v>
      </c>
      <c r="H19" s="2">
        <v>0.1</v>
      </c>
      <c r="I19" s="2">
        <v>1E-3</v>
      </c>
      <c r="J19" s="2">
        <v>0</v>
      </c>
      <c r="K19" s="2">
        <v>1.4E-2</v>
      </c>
      <c r="M19" t="s">
        <v>46</v>
      </c>
      <c r="N19" s="2">
        <f>AVERAGEIFS(RawData[GasGrid Tick],RawData[ID],Averages[[#This Row],[ID]])</f>
        <v>0</v>
      </c>
      <c r="O19" s="2">
        <f>AVERAGEIFS(RawData[MapPreTick],RawData[ID],Averages[[#This Row],[ID]])</f>
        <v>2.8000000000000001E-2</v>
      </c>
      <c r="P19" s="2">
        <f>AVERAGEIFS(RawData[MapPostTick],RawData[ID],Averages[[#This Row],[ID]])</f>
        <v>1.1333333333333332E-2</v>
      </c>
      <c r="Q19" s="2">
        <f>AVERAGEIFS(RawData[TryDiffuseGasses],RawData[ID],Averages[[#This Row],[ID]])</f>
        <v>0</v>
      </c>
      <c r="R19" s="2">
        <f>AVERAGEIFS(RawData[TryDissipateGasses],RawData[ID],Averages[[#This Row],[ID]])</f>
        <v>0</v>
      </c>
      <c r="S19" s="2">
        <f>AVERAGEIFS(RawData[PawnTick],RawData[ID],Averages[[#This Row],[ID]])</f>
        <v>0.109</v>
      </c>
      <c r="T19" s="2">
        <f>AVERAGEIFS(RawData[PawnGasEffectsTick],RawData[ID],Averages[[#This Row],[ID]])</f>
        <v>1E-3</v>
      </c>
      <c r="U19" s="2">
        <f>AVERAGEIFS(RawData[Vent Tick],RawData[ID],Averages[[#This Row],[ID]])</f>
        <v>0</v>
      </c>
      <c r="V19" s="2">
        <f>AVERAGEIFS(RawData[Draw Gas],RawData[ID],Averages[[#This Row],[ID]])</f>
        <v>0</v>
      </c>
    </row>
    <row r="20" spans="1:22" x14ac:dyDescent="0.3">
      <c r="A20" t="s">
        <v>40</v>
      </c>
      <c r="B20">
        <v>1</v>
      </c>
      <c r="C20" s="2">
        <v>0</v>
      </c>
      <c r="D20" s="2">
        <v>2.9000000000000001E-2</v>
      </c>
      <c r="E20" s="2">
        <v>6.3E-2</v>
      </c>
      <c r="F20" s="2">
        <v>0</v>
      </c>
      <c r="G20" s="2">
        <v>0</v>
      </c>
      <c r="H20" s="2">
        <v>0.159</v>
      </c>
      <c r="I20" s="2">
        <v>1E-3</v>
      </c>
      <c r="J20" s="2">
        <v>0</v>
      </c>
      <c r="K20" s="2">
        <v>0</v>
      </c>
      <c r="M20" t="s">
        <v>47</v>
      </c>
      <c r="N20" s="2">
        <f>AVERAGEIFS(RawData[GasGrid Tick],RawData[ID],Averages[[#This Row],[ID]])</f>
        <v>0.59599999999999997</v>
      </c>
      <c r="O20" s="2">
        <f>AVERAGEIFS(RawData[MapPreTick],RawData[ID],Averages[[#This Row],[ID]])</f>
        <v>3.0333333333333334E-2</v>
      </c>
      <c r="P20" s="2">
        <f>AVERAGEIFS(RawData[MapPostTick],RawData[ID],Averages[[#This Row],[ID]])</f>
        <v>0.60666666666666658</v>
      </c>
      <c r="Q20" s="2">
        <f>AVERAGEIFS(RawData[TryDiffuseGasses],RawData[ID],Averages[[#This Row],[ID]])</f>
        <v>7.1666666666666656E-2</v>
      </c>
      <c r="R20" s="2">
        <f>AVERAGEIFS(RawData[TryDissipateGasses],RawData[ID],Averages[[#This Row],[ID]])</f>
        <v>6.000000000000001E-3</v>
      </c>
      <c r="S20" s="2">
        <f>AVERAGEIFS(RawData[PawnTick],RawData[ID],Averages[[#This Row],[ID]])</f>
        <v>0.11699999999999999</v>
      </c>
      <c r="T20" s="2">
        <f>AVERAGEIFS(RawData[PawnGasEffectsTick],RawData[ID],Averages[[#This Row],[ID]])</f>
        <v>1E-3</v>
      </c>
      <c r="U20" s="2">
        <f>AVERAGEIFS(RawData[Vent Tick],RawData[ID],Averages[[#This Row],[ID]])</f>
        <v>0</v>
      </c>
      <c r="V20" s="2">
        <f>AVERAGEIFS(RawData[Draw Gas],RawData[ID],Averages[[#This Row],[ID]])</f>
        <v>1.4E-2</v>
      </c>
    </row>
    <row r="21" spans="1:22" x14ac:dyDescent="0.3">
      <c r="A21" t="s">
        <v>40</v>
      </c>
      <c r="B21">
        <v>2</v>
      </c>
      <c r="C21" s="2">
        <v>0</v>
      </c>
      <c r="D21" s="2">
        <v>0.03</v>
      </c>
      <c r="E21" s="2">
        <v>7.0000000000000007E-2</v>
      </c>
      <c r="F21" s="2">
        <v>0</v>
      </c>
      <c r="G21" s="2">
        <v>0</v>
      </c>
      <c r="H21" s="2">
        <v>0.16300000000000001</v>
      </c>
      <c r="I21" s="2">
        <v>1E-3</v>
      </c>
      <c r="J21" s="2">
        <v>0</v>
      </c>
      <c r="K21" s="2">
        <v>0</v>
      </c>
      <c r="M21" t="s">
        <v>48</v>
      </c>
      <c r="N21" s="2">
        <f>AVERAGEIFS(RawData[GasGrid Tick],RawData[ID],Averages[[#This Row],[ID]])</f>
        <v>0</v>
      </c>
      <c r="O21" s="2">
        <f>AVERAGEIFS(RawData[MapPreTick],RawData[ID],Averages[[#This Row],[ID]])</f>
        <v>2.9000000000000001E-2</v>
      </c>
      <c r="P21" s="2">
        <f>AVERAGEIFS(RawData[MapPostTick],RawData[ID],Averages[[#This Row],[ID]])</f>
        <v>1.1333333333333334E-2</v>
      </c>
      <c r="Q21" s="2">
        <f>AVERAGEIFS(RawData[TryDiffuseGasses],RawData[ID],Averages[[#This Row],[ID]])</f>
        <v>0</v>
      </c>
      <c r="R21" s="2">
        <f>AVERAGEIFS(RawData[TryDissipateGasses],RawData[ID],Averages[[#This Row],[ID]])</f>
        <v>0</v>
      </c>
      <c r="S21" s="2">
        <f>AVERAGEIFS(RawData[PawnTick],RawData[ID],Averages[[#This Row],[ID]])</f>
        <v>0.16466666666666666</v>
      </c>
      <c r="T21" s="2">
        <f>AVERAGEIFS(RawData[PawnGasEffectsTick],RawData[ID],Averages[[#This Row],[ID]])</f>
        <v>1E-3</v>
      </c>
      <c r="U21" s="2">
        <f>AVERAGEIFS(RawData[Vent Tick],RawData[ID],Averages[[#This Row],[ID]])</f>
        <v>0</v>
      </c>
      <c r="V21" s="2">
        <f>AVERAGEIFS(RawData[Draw Gas],RawData[ID],Averages[[#This Row],[ID]])</f>
        <v>0</v>
      </c>
    </row>
    <row r="22" spans="1:22" x14ac:dyDescent="0.3">
      <c r="A22" t="s">
        <v>40</v>
      </c>
      <c r="B22">
        <v>3</v>
      </c>
      <c r="C22" s="2">
        <v>0</v>
      </c>
      <c r="D22" s="2">
        <v>0.03</v>
      </c>
      <c r="E22" s="2">
        <v>6.3E-2</v>
      </c>
      <c r="F22" s="2">
        <v>0</v>
      </c>
      <c r="G22" s="2">
        <v>0</v>
      </c>
      <c r="H22" s="2">
        <v>0.16200000000000001</v>
      </c>
      <c r="I22" s="2">
        <v>1E-3</v>
      </c>
      <c r="J22" s="2">
        <v>0</v>
      </c>
      <c r="K22" s="2">
        <v>0</v>
      </c>
      <c r="M22" t="s">
        <v>49</v>
      </c>
      <c r="N22" s="2">
        <f>AVERAGEIFS(RawData[GasGrid Tick],RawData[ID],Averages[[#This Row],[ID]])</f>
        <v>0.59233333333333338</v>
      </c>
      <c r="O22" s="2">
        <f>AVERAGEIFS(RawData[MapPreTick],RawData[ID],Averages[[#This Row],[ID]])</f>
        <v>3.1E-2</v>
      </c>
      <c r="P22" s="2">
        <f>AVERAGEIFS(RawData[MapPostTick],RawData[ID],Averages[[#This Row],[ID]])</f>
        <v>0.60499999999999998</v>
      </c>
      <c r="Q22" s="2">
        <f>AVERAGEIFS(RawData[TryDiffuseGasses],RawData[ID],Averages[[#This Row],[ID]])</f>
        <v>7.3666666666666658E-2</v>
      </c>
      <c r="R22" s="2">
        <f>AVERAGEIFS(RawData[TryDissipateGasses],RawData[ID],Averages[[#This Row],[ID]])</f>
        <v>6.000000000000001E-3</v>
      </c>
      <c r="S22" s="2">
        <f>AVERAGEIFS(RawData[PawnTick],RawData[ID],Averages[[#This Row],[ID]])</f>
        <v>0.18233333333333332</v>
      </c>
      <c r="T22" s="2">
        <f>AVERAGEIFS(RawData[PawnGasEffectsTick],RawData[ID],Averages[[#This Row],[ID]])</f>
        <v>2E-3</v>
      </c>
      <c r="U22" s="2">
        <f>AVERAGEIFS(RawData[Vent Tick],RawData[ID],Averages[[#This Row],[ID]])</f>
        <v>0</v>
      </c>
      <c r="V22" s="2">
        <f>AVERAGEIFS(RawData[Draw Gas],RawData[ID],Averages[[#This Row],[ID]])</f>
        <v>1.4333333333333332E-2</v>
      </c>
    </row>
    <row r="23" spans="1:22" x14ac:dyDescent="0.3">
      <c r="A23" t="s">
        <v>42</v>
      </c>
      <c r="B23">
        <v>1</v>
      </c>
      <c r="C23" s="2">
        <v>1.893</v>
      </c>
      <c r="D23" s="2">
        <v>2.7E-2</v>
      </c>
      <c r="E23" s="2">
        <v>1.96</v>
      </c>
      <c r="F23" s="2">
        <v>1.2250000000000001</v>
      </c>
      <c r="G23" s="2">
        <v>7.5999999999999998E-2</v>
      </c>
      <c r="H23" s="2">
        <v>0.161</v>
      </c>
      <c r="I23" s="2">
        <v>3.0000000000000001E-3</v>
      </c>
      <c r="J23" s="2">
        <v>0</v>
      </c>
      <c r="K23" s="2">
        <v>1.4E-2</v>
      </c>
      <c r="M23" t="s">
        <v>50</v>
      </c>
      <c r="N23" s="2">
        <f>AVERAGEIFS(RawData[GasGrid Tick],RawData[ID],Averages[[#This Row],[ID]])</f>
        <v>0</v>
      </c>
      <c r="O23" s="2">
        <f>AVERAGEIFS(RawData[MapPreTick],RawData[ID],Averages[[#This Row],[ID]])</f>
        <v>0.03</v>
      </c>
      <c r="P23" s="2">
        <f>AVERAGEIFS(RawData[MapPostTick],RawData[ID],Averages[[#This Row],[ID]])</f>
        <v>6.7333333333333342E-2</v>
      </c>
      <c r="Q23" s="2">
        <f>AVERAGEIFS(RawData[TryDiffuseGasses],RawData[ID],Averages[[#This Row],[ID]])</f>
        <v>0</v>
      </c>
      <c r="R23" s="2">
        <f>AVERAGEIFS(RawData[TryDissipateGasses],RawData[ID],Averages[[#This Row],[ID]])</f>
        <v>0</v>
      </c>
      <c r="S23" s="2">
        <f>AVERAGEIFS(RawData[PawnTick],RawData[ID],Averages[[#This Row],[ID]])</f>
        <v>0.113</v>
      </c>
      <c r="T23" s="2">
        <f>AVERAGEIFS(RawData[PawnGasEffectsTick],RawData[ID],Averages[[#This Row],[ID]])</f>
        <v>1E-3</v>
      </c>
      <c r="U23" s="2">
        <f>AVERAGEIFS(RawData[Vent Tick],RawData[ID],Averages[[#This Row],[ID]])</f>
        <v>0</v>
      </c>
      <c r="V23" s="2">
        <f>AVERAGEIFS(RawData[Draw Gas],RawData[ID],Averages[[#This Row],[ID]])</f>
        <v>0</v>
      </c>
    </row>
    <row r="24" spans="1:22" x14ac:dyDescent="0.3">
      <c r="A24" t="s">
        <v>42</v>
      </c>
      <c r="B24">
        <v>2</v>
      </c>
      <c r="C24" s="2">
        <v>1.897</v>
      </c>
      <c r="D24" s="2">
        <v>2.8000000000000001E-2</v>
      </c>
      <c r="E24" s="2">
        <v>1.9610000000000001</v>
      </c>
      <c r="F24" s="2">
        <v>1.2270000000000001</v>
      </c>
      <c r="G24" s="2">
        <v>7.5999999999999998E-2</v>
      </c>
      <c r="H24" s="2">
        <v>0.161</v>
      </c>
      <c r="I24" s="2">
        <v>2E-3</v>
      </c>
      <c r="J24" s="2">
        <v>0</v>
      </c>
      <c r="K24" s="2">
        <v>1.4E-2</v>
      </c>
      <c r="M24" t="s">
        <v>51</v>
      </c>
      <c r="N24" s="2">
        <f>AVERAGEIFS(RawData[GasGrid Tick],RawData[ID],Averages[[#This Row],[ID]])</f>
        <v>12.244999999999999</v>
      </c>
      <c r="O24" s="2">
        <f>AVERAGEIFS(RawData[MapPreTick],RawData[ID],Averages[[#This Row],[ID]])</f>
        <v>4.8000000000000008E-2</v>
      </c>
      <c r="P24" s="2">
        <f>AVERAGEIFS(RawData[MapPostTick],RawData[ID],Averages[[#This Row],[ID]])</f>
        <v>12.298999999999999</v>
      </c>
      <c r="Q24" s="2">
        <f>AVERAGEIFS(RawData[TryDiffuseGasses],RawData[ID],Averages[[#This Row],[ID]])</f>
        <v>1.6126666666666667</v>
      </c>
      <c r="R24" s="2">
        <f>AVERAGEIFS(RawData[TryDissipateGasses],RawData[ID],Averages[[#This Row],[ID]])</f>
        <v>0.11133333333333334</v>
      </c>
      <c r="S24" s="2">
        <f>AVERAGEIFS(RawData[PawnTick],RawData[ID],Averages[[#This Row],[ID]])</f>
        <v>0.17266666666666666</v>
      </c>
      <c r="T24" s="2">
        <f>AVERAGEIFS(RawData[PawnGasEffectsTick],RawData[ID],Averages[[#This Row],[ID]])</f>
        <v>1E-3</v>
      </c>
      <c r="U24" s="2">
        <f>AVERAGEIFS(RawData[Vent Tick],RawData[ID],Averages[[#This Row],[ID]])</f>
        <v>0</v>
      </c>
      <c r="V24" s="2">
        <f>AVERAGEIFS(RawData[Draw Gas],RawData[ID],Averages[[#This Row],[ID]])</f>
        <v>1.4999999999999999E-2</v>
      </c>
    </row>
    <row r="25" spans="1:22" x14ac:dyDescent="0.3">
      <c r="A25" t="s">
        <v>42</v>
      </c>
      <c r="B25">
        <v>3</v>
      </c>
      <c r="C25" s="2">
        <v>1.887</v>
      </c>
      <c r="D25" s="2">
        <v>2.7E-2</v>
      </c>
      <c r="E25" s="2">
        <v>1.95</v>
      </c>
      <c r="F25" s="2">
        <v>1.2190000000000001</v>
      </c>
      <c r="G25" s="2">
        <v>7.5999999999999998E-2</v>
      </c>
      <c r="H25" s="2">
        <v>0.159</v>
      </c>
      <c r="I25" s="2">
        <v>2E-3</v>
      </c>
      <c r="J25" s="2">
        <v>0</v>
      </c>
      <c r="K25" s="2">
        <v>1.4999999999999999E-2</v>
      </c>
      <c r="M25" t="s">
        <v>52</v>
      </c>
      <c r="N25" s="2">
        <f>AVERAGEIFS(RawData[GasGrid Tick],RawData[ID],Averages[[#This Row],[ID]])</f>
        <v>0</v>
      </c>
      <c r="O25" s="2">
        <f>AVERAGEIFS(RawData[MapPreTick],RawData[ID],Averages[[#This Row],[ID]])</f>
        <v>3.0666666666666665E-2</v>
      </c>
      <c r="P25" s="2">
        <f>AVERAGEIFS(RawData[MapPostTick],RawData[ID],Averages[[#This Row],[ID]])</f>
        <v>6.8666666666666668E-2</v>
      </c>
      <c r="Q25" s="2">
        <f>AVERAGEIFS(RawData[TryDiffuseGasses],RawData[ID],Averages[[#This Row],[ID]])</f>
        <v>0</v>
      </c>
      <c r="R25" s="2">
        <f>AVERAGEIFS(RawData[TryDissipateGasses],RawData[ID],Averages[[#This Row],[ID]])</f>
        <v>0</v>
      </c>
      <c r="S25" s="2">
        <f>AVERAGEIFS(RawData[PawnTick],RawData[ID],Averages[[#This Row],[ID]])</f>
        <v>0.16366666666666665</v>
      </c>
      <c r="T25" s="2">
        <f>AVERAGEIFS(RawData[PawnGasEffectsTick],RawData[ID],Averages[[#This Row],[ID]])</f>
        <v>1E-3</v>
      </c>
      <c r="U25" s="2">
        <f>AVERAGEIFS(RawData[Vent Tick],RawData[ID],Averages[[#This Row],[ID]])</f>
        <v>0</v>
      </c>
      <c r="V25" s="2">
        <f>AVERAGEIFS(RawData[Draw Gas],RawData[ID],Averages[[#This Row],[ID]])</f>
        <v>0</v>
      </c>
    </row>
    <row r="26" spans="1:22" x14ac:dyDescent="0.3">
      <c r="A26" t="s">
        <v>25</v>
      </c>
      <c r="B26">
        <v>1</v>
      </c>
      <c r="C26" s="2">
        <v>0</v>
      </c>
      <c r="D26" s="2">
        <v>2.9000000000000001E-2</v>
      </c>
      <c r="E26" s="2">
        <v>0.01</v>
      </c>
      <c r="F26" s="2">
        <v>0</v>
      </c>
      <c r="G26" s="2">
        <v>0</v>
      </c>
      <c r="H26" s="2">
        <v>0.112</v>
      </c>
      <c r="I26" s="2">
        <v>1E-3</v>
      </c>
      <c r="J26" s="2">
        <v>0</v>
      </c>
      <c r="K26" s="2">
        <v>0</v>
      </c>
      <c r="M26" t="s">
        <v>53</v>
      </c>
      <c r="N26" s="2">
        <f>AVERAGEIFS(RawData[GasGrid Tick],RawData[ID],Averages[[#This Row],[ID]])</f>
        <v>12.275666666666666</v>
      </c>
      <c r="O26" s="2">
        <f>AVERAGEIFS(RawData[MapPreTick],RawData[ID],Averages[[#This Row],[ID]])</f>
        <v>4.9666666666666671E-2</v>
      </c>
      <c r="P26" s="2">
        <f>AVERAGEIFS(RawData[MapPostTick],RawData[ID],Averages[[#This Row],[ID]])</f>
        <v>12.328000000000001</v>
      </c>
      <c r="Q26" s="2">
        <f>AVERAGEIFS(RawData[TryDiffuseGasses],RawData[ID],Averages[[#This Row],[ID]])</f>
        <v>1.5923333333333334</v>
      </c>
      <c r="R26" s="2">
        <f>AVERAGEIFS(RawData[TryDissipateGasses],RawData[ID],Averages[[#This Row],[ID]])</f>
        <v>0.11533333333333333</v>
      </c>
      <c r="S26" s="2">
        <f>AVERAGEIFS(RawData[PawnTick],RawData[ID],Averages[[#This Row],[ID]])</f>
        <v>0.26233333333333336</v>
      </c>
      <c r="T26" s="2">
        <f>AVERAGEIFS(RawData[PawnGasEffectsTick],RawData[ID],Averages[[#This Row],[ID]])</f>
        <v>5.3333333333333332E-3</v>
      </c>
      <c r="U26" s="2">
        <f>AVERAGEIFS(RawData[Vent Tick],RawData[ID],Averages[[#This Row],[ID]])</f>
        <v>0</v>
      </c>
      <c r="V26" s="2">
        <f>AVERAGEIFS(RawData[Draw Gas],RawData[ID],Averages[[#This Row],[ID]])</f>
        <v>1.4999999999999999E-2</v>
      </c>
    </row>
    <row r="27" spans="1:22" x14ac:dyDescent="0.3">
      <c r="A27" t="s">
        <v>25</v>
      </c>
      <c r="B27">
        <v>2</v>
      </c>
      <c r="C27" s="2">
        <v>0</v>
      </c>
      <c r="D27" s="2">
        <v>2.9000000000000001E-2</v>
      </c>
      <c r="E27" s="2">
        <v>1.0999999999999999E-2</v>
      </c>
      <c r="F27" s="2">
        <v>0</v>
      </c>
      <c r="G27" s="2">
        <v>0</v>
      </c>
      <c r="H27" s="2">
        <v>0.115</v>
      </c>
      <c r="I27" s="2">
        <v>1E-3</v>
      </c>
      <c r="J27" s="2">
        <v>0</v>
      </c>
      <c r="K27" s="2">
        <v>0</v>
      </c>
      <c r="N27" s="2"/>
      <c r="O27" s="2"/>
    </row>
    <row r="28" spans="1:22" x14ac:dyDescent="0.3">
      <c r="A28" t="s">
        <v>25</v>
      </c>
      <c r="B28">
        <v>3</v>
      </c>
      <c r="C28" s="2">
        <v>0</v>
      </c>
      <c r="D28" s="2">
        <v>2.9000000000000001E-2</v>
      </c>
      <c r="E28" s="2">
        <v>0.01</v>
      </c>
      <c r="F28" s="2">
        <v>0</v>
      </c>
      <c r="G28" s="2">
        <v>0</v>
      </c>
      <c r="H28" s="2">
        <v>0.11600000000000001</v>
      </c>
      <c r="I28" s="2">
        <v>1E-3</v>
      </c>
      <c r="J28" s="2">
        <v>0</v>
      </c>
      <c r="K28" s="2">
        <v>0</v>
      </c>
      <c r="M28" s="4" t="s">
        <v>43</v>
      </c>
      <c r="N28" s="4"/>
      <c r="O28" s="4"/>
    </row>
    <row r="29" spans="1:22" x14ac:dyDescent="0.3">
      <c r="A29" t="s">
        <v>26</v>
      </c>
      <c r="B29">
        <v>1</v>
      </c>
      <c r="C29" s="2">
        <v>0.154</v>
      </c>
      <c r="D29" s="2">
        <v>2.9000000000000001E-2</v>
      </c>
      <c r="E29" s="2">
        <v>0.16400000000000001</v>
      </c>
      <c r="F29" s="2">
        <v>6.9000000000000006E-2</v>
      </c>
      <c r="G29" s="2">
        <v>6.0000000000000001E-3</v>
      </c>
      <c r="H29" s="2">
        <v>0.11</v>
      </c>
      <c r="I29" s="2">
        <v>1E-3</v>
      </c>
      <c r="J29" s="2">
        <v>0</v>
      </c>
      <c r="K29" s="2">
        <v>1.4999999999999999E-2</v>
      </c>
      <c r="M29" t="s">
        <v>5</v>
      </c>
      <c r="N29" t="s">
        <v>9</v>
      </c>
      <c r="O29" t="s">
        <v>10</v>
      </c>
    </row>
    <row r="30" spans="1:22" x14ac:dyDescent="0.3">
      <c r="A30" t="s">
        <v>26</v>
      </c>
      <c r="B30">
        <v>2</v>
      </c>
      <c r="C30" s="2">
        <v>0.14899999999999999</v>
      </c>
      <c r="D30" s="2">
        <v>2.8000000000000001E-2</v>
      </c>
      <c r="E30" s="2">
        <v>0.158</v>
      </c>
      <c r="F30" s="2">
        <v>6.8000000000000005E-2</v>
      </c>
      <c r="G30" s="2">
        <v>6.0000000000000001E-3</v>
      </c>
      <c r="H30" s="2">
        <v>0.111</v>
      </c>
      <c r="I30" s="2">
        <v>1E-3</v>
      </c>
      <c r="J30" s="2">
        <v>0</v>
      </c>
      <c r="K30" s="2">
        <v>1.4E-2</v>
      </c>
      <c r="M30" t="s">
        <v>24</v>
      </c>
      <c r="N30">
        <v>720</v>
      </c>
      <c r="O30">
        <v>144</v>
      </c>
    </row>
    <row r="31" spans="1:22" x14ac:dyDescent="0.3">
      <c r="A31" t="s">
        <v>26</v>
      </c>
      <c r="B31">
        <v>3</v>
      </c>
      <c r="C31" s="2">
        <v>0.15</v>
      </c>
      <c r="D31" s="2">
        <v>2.9000000000000001E-2</v>
      </c>
      <c r="E31" s="2">
        <v>0.16</v>
      </c>
      <c r="F31" s="2">
        <v>6.8000000000000005E-2</v>
      </c>
      <c r="G31" s="2">
        <v>6.0000000000000001E-3</v>
      </c>
      <c r="H31" s="2">
        <v>0.108</v>
      </c>
      <c r="I31" s="2">
        <v>1E-3</v>
      </c>
      <c r="J31" s="2">
        <v>0</v>
      </c>
      <c r="K31" s="2">
        <v>1.4E-2</v>
      </c>
      <c r="M31" t="s">
        <v>27</v>
      </c>
      <c r="N31">
        <v>720</v>
      </c>
      <c r="O31">
        <v>144</v>
      </c>
    </row>
    <row r="32" spans="1:22" x14ac:dyDescent="0.3">
      <c r="A32" t="s">
        <v>34</v>
      </c>
      <c r="B32">
        <v>1</v>
      </c>
      <c r="C32" s="2">
        <v>0</v>
      </c>
      <c r="D32" s="2">
        <v>3.1E-2</v>
      </c>
      <c r="E32" s="2">
        <v>1.2E-2</v>
      </c>
      <c r="F32" s="2">
        <v>0</v>
      </c>
      <c r="G32" s="2">
        <v>0</v>
      </c>
      <c r="H32" s="2">
        <v>0.16600000000000001</v>
      </c>
      <c r="I32" s="2">
        <v>1E-3</v>
      </c>
      <c r="J32" s="2">
        <v>0</v>
      </c>
      <c r="K32" s="2">
        <v>0</v>
      </c>
      <c r="M32" t="s">
        <v>33</v>
      </c>
      <c r="N32">
        <v>720</v>
      </c>
      <c r="O32">
        <v>144</v>
      </c>
    </row>
    <row r="33" spans="1:15" x14ac:dyDescent="0.3">
      <c r="A33" t="s">
        <v>34</v>
      </c>
      <c r="B33">
        <v>2</v>
      </c>
      <c r="C33" s="2">
        <v>0</v>
      </c>
      <c r="D33" s="2">
        <v>2.9000000000000001E-2</v>
      </c>
      <c r="E33" s="2">
        <v>0.01</v>
      </c>
      <c r="F33" s="2">
        <v>0</v>
      </c>
      <c r="G33" s="2">
        <v>0</v>
      </c>
      <c r="H33" s="2">
        <v>0.16200000000000001</v>
      </c>
      <c r="I33" s="2">
        <v>1E-3</v>
      </c>
      <c r="J33" s="2">
        <v>0</v>
      </c>
      <c r="K33" s="2">
        <v>0</v>
      </c>
      <c r="M33" t="s">
        <v>35</v>
      </c>
      <c r="N33">
        <v>720</v>
      </c>
      <c r="O33">
        <v>144</v>
      </c>
    </row>
    <row r="34" spans="1:15" x14ac:dyDescent="0.3">
      <c r="A34" t="s">
        <v>34</v>
      </c>
      <c r="B34">
        <v>3</v>
      </c>
      <c r="C34" s="2">
        <v>0</v>
      </c>
      <c r="D34" s="2">
        <v>2.9000000000000001E-2</v>
      </c>
      <c r="E34" s="2">
        <v>0.01</v>
      </c>
      <c r="F34" s="2">
        <v>0</v>
      </c>
      <c r="G34" s="2">
        <v>0</v>
      </c>
      <c r="H34" s="2">
        <v>0.161</v>
      </c>
      <c r="I34" s="2">
        <v>1E-3</v>
      </c>
      <c r="J34" s="2">
        <v>0</v>
      </c>
      <c r="K34" s="2">
        <v>0</v>
      </c>
      <c r="M34" t="s">
        <v>36</v>
      </c>
      <c r="N34">
        <v>720</v>
      </c>
      <c r="O34">
        <v>144</v>
      </c>
    </row>
    <row r="35" spans="1:15" x14ac:dyDescent="0.3">
      <c r="A35" t="s">
        <v>44</v>
      </c>
      <c r="B35">
        <v>1</v>
      </c>
      <c r="C35" s="2">
        <v>0.155</v>
      </c>
      <c r="D35" s="2">
        <v>0.03</v>
      </c>
      <c r="E35" s="2">
        <v>0.16600000000000001</v>
      </c>
      <c r="F35" s="2">
        <v>6.9000000000000006E-2</v>
      </c>
      <c r="G35" s="2">
        <v>6.0000000000000001E-3</v>
      </c>
      <c r="H35" s="2">
        <v>0.17100000000000001</v>
      </c>
      <c r="I35" s="2">
        <v>2E-3</v>
      </c>
      <c r="J35" s="2">
        <v>0</v>
      </c>
      <c r="K35" s="2">
        <v>1.4999999999999999E-2</v>
      </c>
      <c r="M35" t="s">
        <v>38</v>
      </c>
      <c r="N35">
        <v>648</v>
      </c>
      <c r="O35">
        <v>27</v>
      </c>
    </row>
    <row r="36" spans="1:15" x14ac:dyDescent="0.3">
      <c r="A36" t="s">
        <v>44</v>
      </c>
      <c r="B36">
        <v>2</v>
      </c>
      <c r="C36" s="2">
        <v>0.156</v>
      </c>
      <c r="D36" s="2">
        <v>0.03</v>
      </c>
      <c r="E36" s="2">
        <v>0.16600000000000001</v>
      </c>
      <c r="F36" s="2">
        <v>6.9000000000000006E-2</v>
      </c>
      <c r="G36" s="2">
        <v>6.0000000000000001E-3</v>
      </c>
      <c r="H36" s="2">
        <v>0.17399999999999999</v>
      </c>
      <c r="I36" s="2">
        <v>2E-3</v>
      </c>
      <c r="J36" s="2">
        <v>0</v>
      </c>
      <c r="K36" s="2">
        <v>1.4E-2</v>
      </c>
      <c r="M36" t="s">
        <v>40</v>
      </c>
      <c r="N36">
        <v>720</v>
      </c>
      <c r="O36">
        <v>144</v>
      </c>
    </row>
    <row r="37" spans="1:15" x14ac:dyDescent="0.3">
      <c r="A37" t="s">
        <v>44</v>
      </c>
      <c r="B37">
        <v>3</v>
      </c>
      <c r="C37" s="2">
        <v>0.157</v>
      </c>
      <c r="D37" s="2">
        <v>0.03</v>
      </c>
      <c r="E37" s="2">
        <v>0.16700000000000001</v>
      </c>
      <c r="F37" s="2">
        <v>6.9000000000000006E-2</v>
      </c>
      <c r="G37" s="2">
        <v>6.0000000000000001E-3</v>
      </c>
      <c r="H37" s="2">
        <v>0.17499999999999999</v>
      </c>
      <c r="I37" s="2">
        <v>2E-3</v>
      </c>
      <c r="J37" s="2">
        <v>0</v>
      </c>
      <c r="K37" s="2">
        <v>1.4E-2</v>
      </c>
      <c r="M37" t="s">
        <v>42</v>
      </c>
      <c r="N37">
        <v>600</v>
      </c>
      <c r="O37">
        <v>25</v>
      </c>
    </row>
    <row r="38" spans="1:15" x14ac:dyDescent="0.3">
      <c r="A38" t="s">
        <v>37</v>
      </c>
      <c r="B38">
        <v>1</v>
      </c>
      <c r="C38" s="2">
        <v>0</v>
      </c>
      <c r="D38" s="2">
        <v>0.03</v>
      </c>
      <c r="E38" s="2">
        <v>6.5000000000000002E-2</v>
      </c>
      <c r="F38" s="2">
        <v>0</v>
      </c>
      <c r="G38" s="2">
        <v>0</v>
      </c>
      <c r="H38" s="2">
        <v>0.109</v>
      </c>
      <c r="I38" s="2">
        <v>1E-3</v>
      </c>
      <c r="J38" s="2">
        <v>0</v>
      </c>
      <c r="K38" s="2">
        <v>0</v>
      </c>
      <c r="M38" t="s">
        <v>25</v>
      </c>
      <c r="N38">
        <v>720</v>
      </c>
      <c r="O38">
        <v>144</v>
      </c>
    </row>
    <row r="39" spans="1:15" x14ac:dyDescent="0.3">
      <c r="A39" t="s">
        <v>37</v>
      </c>
      <c r="B39">
        <v>2</v>
      </c>
      <c r="C39" s="2">
        <v>0</v>
      </c>
      <c r="D39" s="2">
        <v>0.03</v>
      </c>
      <c r="E39" s="2">
        <v>5.8999999999999997E-2</v>
      </c>
      <c r="F39" s="2">
        <v>0</v>
      </c>
      <c r="G39" s="2">
        <v>0</v>
      </c>
      <c r="H39" s="2">
        <v>0.111</v>
      </c>
      <c r="I39" s="2">
        <v>1E-3</v>
      </c>
      <c r="J39" s="2">
        <v>0</v>
      </c>
      <c r="K39" s="2">
        <v>0</v>
      </c>
      <c r="M39" t="s">
        <v>26</v>
      </c>
      <c r="N39">
        <v>720</v>
      </c>
      <c r="O39">
        <v>144</v>
      </c>
    </row>
    <row r="40" spans="1:15" x14ac:dyDescent="0.3">
      <c r="A40" t="s">
        <v>37</v>
      </c>
      <c r="B40">
        <v>3</v>
      </c>
      <c r="C40" s="2">
        <v>0</v>
      </c>
      <c r="D40" s="2">
        <v>0.03</v>
      </c>
      <c r="E40" s="2">
        <v>6.8000000000000005E-2</v>
      </c>
      <c r="F40" s="2">
        <v>0</v>
      </c>
      <c r="G40" s="2">
        <v>0</v>
      </c>
      <c r="H40" s="2">
        <v>0.112</v>
      </c>
      <c r="I40" s="2">
        <v>1E-3</v>
      </c>
      <c r="J40" s="2">
        <v>0</v>
      </c>
      <c r="K40" s="2">
        <v>0</v>
      </c>
      <c r="M40" t="s">
        <v>34</v>
      </c>
      <c r="N40">
        <v>720</v>
      </c>
      <c r="O40">
        <v>144</v>
      </c>
    </row>
    <row r="41" spans="1:15" x14ac:dyDescent="0.3">
      <c r="A41" t="s">
        <v>39</v>
      </c>
      <c r="B41">
        <v>1</v>
      </c>
      <c r="C41" s="2">
        <v>3.1030000000000002</v>
      </c>
      <c r="D41" s="2">
        <v>3.1E-2</v>
      </c>
      <c r="E41" s="2">
        <v>3.1749999999999998</v>
      </c>
      <c r="F41" s="2">
        <v>1.3440000000000001</v>
      </c>
      <c r="G41" s="2">
        <v>9.1999999999999998E-2</v>
      </c>
      <c r="H41" s="2">
        <v>0.11600000000000001</v>
      </c>
      <c r="I41" s="2">
        <v>1E-3</v>
      </c>
      <c r="J41" s="2">
        <v>0</v>
      </c>
      <c r="K41" s="2">
        <v>1.4999999999999999E-2</v>
      </c>
      <c r="M41" t="s">
        <v>44</v>
      </c>
      <c r="N41">
        <v>720</v>
      </c>
      <c r="O41">
        <v>144</v>
      </c>
    </row>
    <row r="42" spans="1:15" x14ac:dyDescent="0.3">
      <c r="A42" t="s">
        <v>39</v>
      </c>
      <c r="B42">
        <v>2</v>
      </c>
      <c r="C42" s="2">
        <v>3.1080000000000001</v>
      </c>
      <c r="D42" s="2">
        <v>3.1E-2</v>
      </c>
      <c r="E42" s="2">
        <v>3.1760000000000002</v>
      </c>
      <c r="F42" s="2">
        <v>1.351</v>
      </c>
      <c r="G42" s="2">
        <v>9.1999999999999998E-2</v>
      </c>
      <c r="H42" s="2">
        <v>0.115</v>
      </c>
      <c r="I42" s="2">
        <v>1E-3</v>
      </c>
      <c r="J42" s="2">
        <v>0</v>
      </c>
      <c r="K42" s="2">
        <v>1.4E-2</v>
      </c>
      <c r="M42" t="s">
        <v>37</v>
      </c>
      <c r="N42">
        <v>720</v>
      </c>
      <c r="O42">
        <v>144</v>
      </c>
    </row>
    <row r="43" spans="1:15" x14ac:dyDescent="0.3">
      <c r="A43" t="s">
        <v>39</v>
      </c>
      <c r="B43">
        <v>3</v>
      </c>
      <c r="C43" s="2">
        <v>3.1379999999999999</v>
      </c>
      <c r="D43" s="2">
        <v>3.3000000000000002E-2</v>
      </c>
      <c r="E43" s="2">
        <v>3.2090000000000001</v>
      </c>
      <c r="F43" s="2">
        <v>1.375</v>
      </c>
      <c r="G43" s="2">
        <v>9.8000000000000004E-2</v>
      </c>
      <c r="H43" s="2">
        <v>0.12</v>
      </c>
      <c r="I43" s="2">
        <v>1E-3</v>
      </c>
      <c r="J43" s="2">
        <v>0</v>
      </c>
      <c r="K43" s="2">
        <v>1.4999999999999999E-2</v>
      </c>
      <c r="M43" t="s">
        <v>39</v>
      </c>
      <c r="N43">
        <v>350</v>
      </c>
      <c r="O43">
        <v>20</v>
      </c>
    </row>
    <row r="44" spans="1:15" x14ac:dyDescent="0.3">
      <c r="A44" t="s">
        <v>41</v>
      </c>
      <c r="B44">
        <v>1</v>
      </c>
      <c r="C44" s="2">
        <v>0</v>
      </c>
      <c r="D44" s="2">
        <v>0.03</v>
      </c>
      <c r="E44" s="2">
        <v>6.2E-2</v>
      </c>
      <c r="F44" s="2">
        <v>0</v>
      </c>
      <c r="G44" s="2">
        <v>0</v>
      </c>
      <c r="H44" s="2">
        <v>0.16200000000000001</v>
      </c>
      <c r="I44" s="2">
        <v>1E-3</v>
      </c>
      <c r="J44" s="2">
        <v>0</v>
      </c>
      <c r="K44" s="2">
        <v>0</v>
      </c>
      <c r="M44" t="s">
        <v>41</v>
      </c>
      <c r="N44">
        <v>720</v>
      </c>
      <c r="O44">
        <v>144</v>
      </c>
    </row>
    <row r="45" spans="1:15" x14ac:dyDescent="0.3">
      <c r="A45" t="s">
        <v>41</v>
      </c>
      <c r="B45">
        <v>2</v>
      </c>
      <c r="C45" s="2">
        <v>0</v>
      </c>
      <c r="D45" s="2">
        <v>0.03</v>
      </c>
      <c r="E45" s="2">
        <v>6.6000000000000003E-2</v>
      </c>
      <c r="F45" s="2">
        <v>0</v>
      </c>
      <c r="G45" s="2">
        <v>0</v>
      </c>
      <c r="H45" s="2">
        <v>0.16200000000000001</v>
      </c>
      <c r="I45" s="2">
        <v>1E-3</v>
      </c>
      <c r="J45" s="2">
        <v>0</v>
      </c>
      <c r="K45" s="2">
        <v>0</v>
      </c>
      <c r="M45" t="s">
        <v>45</v>
      </c>
      <c r="N45">
        <v>350</v>
      </c>
      <c r="O45">
        <v>20</v>
      </c>
    </row>
    <row r="46" spans="1:15" x14ac:dyDescent="0.3">
      <c r="A46" t="s">
        <v>41</v>
      </c>
      <c r="B46">
        <v>3</v>
      </c>
      <c r="C46" s="2">
        <v>0</v>
      </c>
      <c r="D46" s="2">
        <v>0.03</v>
      </c>
      <c r="E46" s="2">
        <v>6.5000000000000002E-2</v>
      </c>
      <c r="F46" s="2">
        <v>0</v>
      </c>
      <c r="G46" s="2">
        <v>0</v>
      </c>
      <c r="H46" s="2">
        <v>0.16300000000000001</v>
      </c>
      <c r="I46" s="2">
        <v>1E-3</v>
      </c>
      <c r="J46" s="2">
        <v>0</v>
      </c>
      <c r="K46" s="2">
        <v>0</v>
      </c>
      <c r="M46" t="s">
        <v>46</v>
      </c>
      <c r="N46">
        <v>720</v>
      </c>
      <c r="O46">
        <v>144</v>
      </c>
    </row>
    <row r="47" spans="1:15" x14ac:dyDescent="0.3">
      <c r="A47" t="s">
        <v>45</v>
      </c>
      <c r="B47">
        <v>1</v>
      </c>
      <c r="C47" s="2">
        <v>3.1960000000000002</v>
      </c>
      <c r="D47" s="2">
        <v>3.5999999999999997E-2</v>
      </c>
      <c r="E47" s="2">
        <v>3.274</v>
      </c>
      <c r="F47" s="2">
        <v>1.4370000000000001</v>
      </c>
      <c r="G47" s="2">
        <v>0.10199999999999999</v>
      </c>
      <c r="H47" s="2">
        <v>0.20399999999999999</v>
      </c>
      <c r="I47" s="2">
        <v>4.0000000000000001E-3</v>
      </c>
      <c r="J47" s="2">
        <v>0</v>
      </c>
      <c r="K47" s="2">
        <v>1.4999999999999999E-2</v>
      </c>
      <c r="M47" t="s">
        <v>47</v>
      </c>
      <c r="N47">
        <v>720</v>
      </c>
      <c r="O47">
        <v>144</v>
      </c>
    </row>
    <row r="48" spans="1:15" x14ac:dyDescent="0.3">
      <c r="A48" t="s">
        <v>45</v>
      </c>
      <c r="B48">
        <v>2</v>
      </c>
      <c r="C48" s="2">
        <v>3.101</v>
      </c>
      <c r="D48" s="2">
        <v>3.2000000000000001E-2</v>
      </c>
      <c r="E48" s="2">
        <v>3.1749999999999998</v>
      </c>
      <c r="F48" s="2">
        <v>1.37</v>
      </c>
      <c r="G48" s="2">
        <v>9.9000000000000005E-2</v>
      </c>
      <c r="H48" s="2">
        <v>0.185</v>
      </c>
      <c r="I48" s="2">
        <v>2E-3</v>
      </c>
      <c r="J48" s="2">
        <v>0</v>
      </c>
      <c r="K48" s="2">
        <v>1.4999999999999999E-2</v>
      </c>
      <c r="M48" t="s">
        <v>48</v>
      </c>
      <c r="N48">
        <v>720</v>
      </c>
      <c r="O48">
        <v>144</v>
      </c>
    </row>
    <row r="49" spans="1:15" x14ac:dyDescent="0.3">
      <c r="A49" t="s">
        <v>45</v>
      </c>
      <c r="B49">
        <v>3</v>
      </c>
      <c r="C49" s="2">
        <v>3.1019999999999999</v>
      </c>
      <c r="D49" s="2">
        <v>3.2000000000000001E-2</v>
      </c>
      <c r="E49" s="2">
        <v>3.1819999999999999</v>
      </c>
      <c r="F49" s="2">
        <v>1.3720000000000001</v>
      </c>
      <c r="G49" s="2">
        <v>9.9000000000000005E-2</v>
      </c>
      <c r="H49" s="2">
        <v>0.185</v>
      </c>
      <c r="I49" s="2">
        <v>2E-3</v>
      </c>
      <c r="J49" s="2">
        <v>0</v>
      </c>
      <c r="K49" s="2">
        <v>1.4999999999999999E-2</v>
      </c>
      <c r="M49" t="s">
        <v>49</v>
      </c>
      <c r="N49">
        <v>720</v>
      </c>
      <c r="O49">
        <v>130</v>
      </c>
    </row>
    <row r="50" spans="1:15" x14ac:dyDescent="0.3">
      <c r="A50" t="s">
        <v>46</v>
      </c>
      <c r="B50">
        <v>1</v>
      </c>
      <c r="C50" s="2">
        <v>0</v>
      </c>
      <c r="D50" s="2">
        <v>2.8000000000000001E-2</v>
      </c>
      <c r="E50" s="2">
        <v>1.2E-2</v>
      </c>
      <c r="F50" s="2">
        <v>0</v>
      </c>
      <c r="G50" s="2">
        <v>0</v>
      </c>
      <c r="H50" s="2">
        <v>0.107</v>
      </c>
      <c r="I50" s="2">
        <v>1E-3</v>
      </c>
      <c r="J50" s="2">
        <v>0</v>
      </c>
      <c r="K50" s="2">
        <v>0</v>
      </c>
      <c r="M50" t="s">
        <v>50</v>
      </c>
      <c r="N50">
        <v>720</v>
      </c>
      <c r="O50">
        <v>144</v>
      </c>
    </row>
    <row r="51" spans="1:15" x14ac:dyDescent="0.3">
      <c r="A51" t="s">
        <v>46</v>
      </c>
      <c r="B51">
        <v>2</v>
      </c>
      <c r="C51" s="2">
        <v>0</v>
      </c>
      <c r="D51" s="2">
        <v>2.8000000000000001E-2</v>
      </c>
      <c r="E51" s="2">
        <v>8.9999999999999993E-3</v>
      </c>
      <c r="F51" s="2">
        <v>0</v>
      </c>
      <c r="G51" s="2">
        <v>0</v>
      </c>
      <c r="H51" s="2">
        <v>0.11</v>
      </c>
      <c r="I51" s="2">
        <v>1E-3</v>
      </c>
      <c r="J51" s="2">
        <v>0</v>
      </c>
      <c r="K51" s="2">
        <v>0</v>
      </c>
      <c r="M51" t="s">
        <v>51</v>
      </c>
      <c r="N51">
        <v>78</v>
      </c>
      <c r="O51">
        <v>19</v>
      </c>
    </row>
    <row r="52" spans="1:15" x14ac:dyDescent="0.3">
      <c r="A52" t="s">
        <v>46</v>
      </c>
      <c r="B52">
        <v>3</v>
      </c>
      <c r="C52" s="2">
        <v>0</v>
      </c>
      <c r="D52" s="2">
        <v>2.8000000000000001E-2</v>
      </c>
      <c r="E52" s="2">
        <v>1.2999999999999999E-2</v>
      </c>
      <c r="F52" s="2">
        <v>0</v>
      </c>
      <c r="G52" s="2">
        <v>0</v>
      </c>
      <c r="H52" s="2">
        <v>0.11</v>
      </c>
      <c r="I52" s="2">
        <v>1E-3</v>
      </c>
      <c r="J52" s="2">
        <v>0</v>
      </c>
      <c r="K52" s="2">
        <v>0</v>
      </c>
      <c r="M52" t="s">
        <v>52</v>
      </c>
      <c r="N52">
        <v>720</v>
      </c>
      <c r="O52">
        <v>144</v>
      </c>
    </row>
    <row r="53" spans="1:15" x14ac:dyDescent="0.3">
      <c r="A53" t="s">
        <v>47</v>
      </c>
      <c r="B53">
        <v>1</v>
      </c>
      <c r="C53" s="2">
        <v>0.60499999999999998</v>
      </c>
      <c r="D53" s="2">
        <v>3.1E-2</v>
      </c>
      <c r="E53" s="2">
        <v>0.61399999999999999</v>
      </c>
      <c r="F53" s="2">
        <v>7.0999999999999994E-2</v>
      </c>
      <c r="G53" s="2">
        <v>6.0000000000000001E-3</v>
      </c>
      <c r="H53" s="2">
        <v>0.11700000000000001</v>
      </c>
      <c r="I53" s="2">
        <v>1E-3</v>
      </c>
      <c r="J53" s="2">
        <v>0</v>
      </c>
      <c r="K53" s="2">
        <v>1.4E-2</v>
      </c>
      <c r="M53" t="s">
        <v>53</v>
      </c>
      <c r="N53">
        <v>76</v>
      </c>
      <c r="O53">
        <v>19</v>
      </c>
    </row>
    <row r="54" spans="1:15" x14ac:dyDescent="0.3">
      <c r="A54" t="s">
        <v>47</v>
      </c>
      <c r="B54">
        <v>2</v>
      </c>
      <c r="C54" s="2">
        <v>0.57599999999999996</v>
      </c>
      <c r="D54" s="2">
        <v>0.03</v>
      </c>
      <c r="E54" s="2">
        <v>0.58599999999999997</v>
      </c>
      <c r="F54" s="2">
        <v>7.1999999999999995E-2</v>
      </c>
      <c r="G54" s="2">
        <v>6.0000000000000001E-3</v>
      </c>
      <c r="H54" s="2">
        <v>0.11600000000000001</v>
      </c>
      <c r="I54" s="2">
        <v>1E-3</v>
      </c>
      <c r="J54" s="2">
        <v>0</v>
      </c>
      <c r="K54" s="2">
        <v>1.4E-2</v>
      </c>
    </row>
    <row r="55" spans="1:15" x14ac:dyDescent="0.3">
      <c r="A55" t="s">
        <v>47</v>
      </c>
      <c r="B55">
        <v>3</v>
      </c>
      <c r="C55" s="2">
        <v>0.60699999999999998</v>
      </c>
      <c r="D55" s="2">
        <v>0.03</v>
      </c>
      <c r="E55" s="2">
        <v>0.62</v>
      </c>
      <c r="F55" s="2">
        <v>7.1999999999999995E-2</v>
      </c>
      <c r="G55" s="2">
        <v>6.0000000000000001E-3</v>
      </c>
      <c r="H55" s="2">
        <v>0.11799999999999999</v>
      </c>
      <c r="I55" s="2">
        <v>1E-3</v>
      </c>
      <c r="J55" s="2">
        <v>0</v>
      </c>
      <c r="K55" s="2">
        <v>1.4E-2</v>
      </c>
    </row>
    <row r="56" spans="1:15" x14ac:dyDescent="0.3">
      <c r="A56" t="s">
        <v>48</v>
      </c>
      <c r="B56">
        <v>1</v>
      </c>
      <c r="C56" s="2">
        <v>0</v>
      </c>
      <c r="D56" s="2">
        <v>2.9000000000000001E-2</v>
      </c>
      <c r="E56" s="2">
        <v>1.4999999999999999E-2</v>
      </c>
      <c r="F56" s="2">
        <v>0</v>
      </c>
      <c r="G56" s="2">
        <v>0</v>
      </c>
      <c r="H56" s="2">
        <v>0.16200000000000001</v>
      </c>
      <c r="I56" s="2">
        <v>1E-3</v>
      </c>
      <c r="J56" s="2">
        <v>0</v>
      </c>
      <c r="K56" s="2">
        <v>0</v>
      </c>
    </row>
    <row r="57" spans="1:15" x14ac:dyDescent="0.3">
      <c r="A57" t="s">
        <v>48</v>
      </c>
      <c r="B57">
        <v>2</v>
      </c>
      <c r="C57" s="2">
        <v>0</v>
      </c>
      <c r="D57" s="2">
        <v>2.9000000000000001E-2</v>
      </c>
      <c r="E57" s="2">
        <v>0.01</v>
      </c>
      <c r="F57" s="2">
        <v>0</v>
      </c>
      <c r="G57" s="2">
        <v>0</v>
      </c>
      <c r="H57" s="2">
        <v>0.16500000000000001</v>
      </c>
      <c r="I57" s="2">
        <v>1E-3</v>
      </c>
      <c r="J57" s="2">
        <v>0</v>
      </c>
      <c r="K57" s="2">
        <v>0</v>
      </c>
    </row>
    <row r="58" spans="1:15" x14ac:dyDescent="0.3">
      <c r="A58" t="s">
        <v>48</v>
      </c>
      <c r="B58">
        <v>3</v>
      </c>
      <c r="C58" s="2">
        <v>0</v>
      </c>
      <c r="D58" s="2">
        <v>2.9000000000000001E-2</v>
      </c>
      <c r="E58" s="2">
        <v>8.9999999999999993E-3</v>
      </c>
      <c r="F58" s="2">
        <v>0</v>
      </c>
      <c r="G58" s="2">
        <v>0</v>
      </c>
      <c r="H58" s="2">
        <v>0.16700000000000001</v>
      </c>
      <c r="I58" s="2">
        <v>1E-3</v>
      </c>
      <c r="J58" s="2">
        <v>0</v>
      </c>
      <c r="K58" s="2">
        <v>0</v>
      </c>
    </row>
    <row r="59" spans="1:15" x14ac:dyDescent="0.3">
      <c r="A59" t="s">
        <v>49</v>
      </c>
      <c r="B59">
        <v>1</v>
      </c>
      <c r="C59" s="2">
        <v>0.57199999999999995</v>
      </c>
      <c r="D59" s="2">
        <v>3.1E-2</v>
      </c>
      <c r="E59" s="2">
        <v>0.58299999999999996</v>
      </c>
      <c r="F59" s="2">
        <v>7.2999999999999995E-2</v>
      </c>
      <c r="G59" s="2">
        <v>6.0000000000000001E-3</v>
      </c>
      <c r="H59" s="2">
        <v>0.182</v>
      </c>
      <c r="I59" s="2">
        <v>2E-3</v>
      </c>
      <c r="J59" s="2">
        <v>0</v>
      </c>
      <c r="K59" s="2">
        <v>1.4E-2</v>
      </c>
    </row>
    <row r="60" spans="1:15" x14ac:dyDescent="0.3">
      <c r="A60" t="s">
        <v>49</v>
      </c>
      <c r="B60">
        <v>2</v>
      </c>
      <c r="C60" s="2">
        <v>0.59699999999999998</v>
      </c>
      <c r="D60" s="2">
        <v>3.1E-2</v>
      </c>
      <c r="E60" s="2">
        <v>0.60699999999999998</v>
      </c>
      <c r="F60" s="2">
        <v>7.3999999999999996E-2</v>
      </c>
      <c r="G60" s="2">
        <v>6.0000000000000001E-3</v>
      </c>
      <c r="H60" s="2">
        <v>0.183</v>
      </c>
      <c r="I60" s="2">
        <v>2E-3</v>
      </c>
      <c r="J60" s="2">
        <v>0</v>
      </c>
      <c r="K60" s="2">
        <v>1.4999999999999999E-2</v>
      </c>
    </row>
    <row r="61" spans="1:15" x14ac:dyDescent="0.3">
      <c r="A61" t="s">
        <v>49</v>
      </c>
      <c r="B61">
        <v>3</v>
      </c>
      <c r="C61" s="2">
        <v>0.60799999999999998</v>
      </c>
      <c r="D61" s="2">
        <v>3.1E-2</v>
      </c>
      <c r="E61" s="2">
        <v>0.625</v>
      </c>
      <c r="F61" s="2">
        <v>7.3999999999999996E-2</v>
      </c>
      <c r="G61" s="2">
        <v>6.0000000000000001E-3</v>
      </c>
      <c r="H61" s="2">
        <v>0.182</v>
      </c>
      <c r="I61" s="2">
        <v>2E-3</v>
      </c>
      <c r="J61" s="2">
        <v>0</v>
      </c>
      <c r="K61" s="2">
        <v>1.4E-2</v>
      </c>
    </row>
    <row r="62" spans="1:15" x14ac:dyDescent="0.3">
      <c r="A62" t="s">
        <v>50</v>
      </c>
      <c r="B62">
        <v>1</v>
      </c>
      <c r="C62" s="2">
        <v>0</v>
      </c>
      <c r="D62" s="2">
        <v>2.9000000000000001E-2</v>
      </c>
      <c r="E62" s="2">
        <v>6.5000000000000002E-2</v>
      </c>
      <c r="F62" s="2">
        <v>0</v>
      </c>
      <c r="G62" s="2">
        <v>0</v>
      </c>
      <c r="H62" s="2">
        <v>0.11</v>
      </c>
      <c r="I62" s="2">
        <v>1E-3</v>
      </c>
      <c r="J62" s="2">
        <v>0</v>
      </c>
      <c r="K62" s="2">
        <v>0</v>
      </c>
    </row>
    <row r="63" spans="1:15" x14ac:dyDescent="0.3">
      <c r="A63" t="s">
        <v>50</v>
      </c>
      <c r="B63">
        <v>2</v>
      </c>
      <c r="C63" s="2">
        <v>0</v>
      </c>
      <c r="D63" s="2">
        <v>2.9000000000000001E-2</v>
      </c>
      <c r="E63" s="2">
        <v>6.3E-2</v>
      </c>
      <c r="F63" s="2">
        <v>0</v>
      </c>
      <c r="G63" s="2">
        <v>0</v>
      </c>
      <c r="H63" s="2">
        <v>0.112</v>
      </c>
      <c r="I63" s="2">
        <v>1E-3</v>
      </c>
      <c r="J63" s="2">
        <v>0</v>
      </c>
      <c r="K63" s="2">
        <v>0</v>
      </c>
    </row>
    <row r="64" spans="1:15" x14ac:dyDescent="0.3">
      <c r="A64" t="s">
        <v>50</v>
      </c>
      <c r="B64">
        <v>3</v>
      </c>
      <c r="C64" s="2">
        <v>0</v>
      </c>
      <c r="D64" s="2">
        <v>3.2000000000000001E-2</v>
      </c>
      <c r="E64" s="2">
        <v>7.3999999999999996E-2</v>
      </c>
      <c r="F64" s="2">
        <v>0</v>
      </c>
      <c r="G64" s="2">
        <v>0</v>
      </c>
      <c r="H64" s="2">
        <v>0.11700000000000001</v>
      </c>
      <c r="I64" s="2">
        <v>1E-3</v>
      </c>
      <c r="J64" s="2">
        <v>0</v>
      </c>
      <c r="K64" s="2">
        <v>0</v>
      </c>
    </row>
    <row r="65" spans="1:11" x14ac:dyDescent="0.3">
      <c r="A65" t="s">
        <v>51</v>
      </c>
      <c r="B65">
        <v>1</v>
      </c>
      <c r="C65" s="2">
        <v>12.262</v>
      </c>
      <c r="D65" s="2">
        <v>4.8000000000000001E-2</v>
      </c>
      <c r="E65" s="2">
        <v>12.317</v>
      </c>
      <c r="F65" s="2">
        <v>1.609</v>
      </c>
      <c r="G65" s="2">
        <v>0.109</v>
      </c>
      <c r="H65" s="2">
        <v>0.17199999999999999</v>
      </c>
      <c r="I65" s="2">
        <v>1E-3</v>
      </c>
      <c r="J65" s="2">
        <v>0</v>
      </c>
      <c r="K65" s="2">
        <v>1.4999999999999999E-2</v>
      </c>
    </row>
    <row r="66" spans="1:11" x14ac:dyDescent="0.3">
      <c r="A66" t="s">
        <v>51</v>
      </c>
      <c r="B66">
        <v>2</v>
      </c>
      <c r="C66" s="2">
        <v>12.276</v>
      </c>
      <c r="D66" s="2">
        <v>4.8000000000000001E-2</v>
      </c>
      <c r="E66" s="2">
        <v>12.329000000000001</v>
      </c>
      <c r="F66" s="2">
        <v>1.625</v>
      </c>
      <c r="G66" s="2">
        <v>0.114</v>
      </c>
      <c r="H66" s="2">
        <v>0.17299999999999999</v>
      </c>
      <c r="I66" s="2">
        <v>1E-3</v>
      </c>
      <c r="J66" s="2">
        <v>0</v>
      </c>
      <c r="K66" s="2">
        <v>1.4999999999999999E-2</v>
      </c>
    </row>
    <row r="67" spans="1:11" x14ac:dyDescent="0.3">
      <c r="A67" t="s">
        <v>51</v>
      </c>
      <c r="B67">
        <v>3</v>
      </c>
      <c r="C67" s="2">
        <v>12.196999999999999</v>
      </c>
      <c r="D67" s="2">
        <v>4.8000000000000001E-2</v>
      </c>
      <c r="E67" s="2">
        <v>12.250999999999999</v>
      </c>
      <c r="F67" s="2">
        <v>1.6040000000000001</v>
      </c>
      <c r="G67" s="2">
        <v>0.111</v>
      </c>
      <c r="H67" s="2">
        <v>0.17299999999999999</v>
      </c>
      <c r="I67" s="2">
        <v>1E-3</v>
      </c>
      <c r="J67" s="2">
        <v>0</v>
      </c>
      <c r="K67" s="2">
        <v>1.4999999999999999E-2</v>
      </c>
    </row>
    <row r="68" spans="1:11" x14ac:dyDescent="0.3">
      <c r="A68" t="s">
        <v>52</v>
      </c>
      <c r="B68">
        <v>1</v>
      </c>
      <c r="C68" s="2">
        <v>0</v>
      </c>
      <c r="D68" s="2">
        <v>3.1E-2</v>
      </c>
      <c r="E68" s="2">
        <v>6.8000000000000005E-2</v>
      </c>
      <c r="F68" s="2">
        <v>0</v>
      </c>
      <c r="G68" s="2">
        <v>0</v>
      </c>
      <c r="H68" s="2">
        <v>0.16400000000000001</v>
      </c>
      <c r="I68" s="2">
        <v>1E-3</v>
      </c>
      <c r="J68" s="2">
        <v>0</v>
      </c>
      <c r="K68" s="2">
        <v>0</v>
      </c>
    </row>
    <row r="69" spans="1:11" x14ac:dyDescent="0.3">
      <c r="A69" t="s">
        <v>52</v>
      </c>
      <c r="B69">
        <v>2</v>
      </c>
      <c r="C69" s="2">
        <v>0</v>
      </c>
      <c r="D69" s="2">
        <v>3.1E-2</v>
      </c>
      <c r="E69" s="2">
        <v>6.8000000000000005E-2</v>
      </c>
      <c r="F69" s="2">
        <v>0</v>
      </c>
      <c r="G69" s="2">
        <v>0</v>
      </c>
      <c r="H69" s="2">
        <v>0.16300000000000001</v>
      </c>
      <c r="I69" s="2">
        <v>1E-3</v>
      </c>
      <c r="J69" s="2">
        <v>0</v>
      </c>
      <c r="K69" s="2">
        <v>0</v>
      </c>
    </row>
    <row r="70" spans="1:11" x14ac:dyDescent="0.3">
      <c r="A70" t="s">
        <v>52</v>
      </c>
      <c r="B70">
        <v>3</v>
      </c>
      <c r="C70" s="2">
        <v>0</v>
      </c>
      <c r="D70" s="2">
        <v>0.03</v>
      </c>
      <c r="E70" s="2">
        <v>7.0000000000000007E-2</v>
      </c>
      <c r="F70" s="2">
        <v>0</v>
      </c>
      <c r="G70" s="2">
        <v>0</v>
      </c>
      <c r="H70" s="2">
        <v>0.16400000000000001</v>
      </c>
      <c r="I70" s="2">
        <v>1E-3</v>
      </c>
      <c r="J70" s="2">
        <v>0</v>
      </c>
      <c r="K70" s="2">
        <v>0</v>
      </c>
    </row>
    <row r="71" spans="1:11" x14ac:dyDescent="0.3">
      <c r="A71" t="s">
        <v>53</v>
      </c>
      <c r="B71">
        <v>1</v>
      </c>
      <c r="C71" s="2">
        <v>12.35</v>
      </c>
      <c r="D71" s="2">
        <v>0.05</v>
      </c>
      <c r="E71" s="2">
        <v>12.401999999999999</v>
      </c>
      <c r="F71" s="2">
        <v>1.6220000000000001</v>
      </c>
      <c r="G71" s="2">
        <v>0.12</v>
      </c>
      <c r="H71" s="2">
        <v>0.27300000000000002</v>
      </c>
      <c r="I71" s="2">
        <v>8.0000000000000002E-3</v>
      </c>
      <c r="J71" s="2">
        <v>0</v>
      </c>
      <c r="K71" s="2">
        <v>1.4999999999999999E-2</v>
      </c>
    </row>
    <row r="72" spans="1:11" x14ac:dyDescent="0.3">
      <c r="A72" t="s">
        <v>53</v>
      </c>
      <c r="B72">
        <v>2</v>
      </c>
      <c r="C72" s="2">
        <v>12.27</v>
      </c>
      <c r="D72" s="2">
        <v>4.9000000000000002E-2</v>
      </c>
      <c r="E72" s="2">
        <v>12.323</v>
      </c>
      <c r="F72" s="2">
        <v>1.577</v>
      </c>
      <c r="G72" s="2">
        <v>0.113</v>
      </c>
      <c r="H72" s="2">
        <v>0.25700000000000001</v>
      </c>
      <c r="I72" s="2">
        <v>4.0000000000000001E-3</v>
      </c>
      <c r="J72" s="2">
        <v>0</v>
      </c>
      <c r="K72" s="2">
        <v>1.4999999999999999E-2</v>
      </c>
    </row>
    <row r="73" spans="1:11" x14ac:dyDescent="0.3">
      <c r="A73" t="s">
        <v>53</v>
      </c>
      <c r="B73">
        <v>3</v>
      </c>
      <c r="C73" s="2">
        <v>12.207000000000001</v>
      </c>
      <c r="D73" s="2">
        <v>0.05</v>
      </c>
      <c r="E73" s="2">
        <v>12.259</v>
      </c>
      <c r="F73" s="2">
        <v>1.5780000000000001</v>
      </c>
      <c r="G73" s="2">
        <v>0.113</v>
      </c>
      <c r="H73" s="2">
        <v>0.25700000000000001</v>
      </c>
      <c r="I73" s="2">
        <v>4.0000000000000001E-3</v>
      </c>
      <c r="J73" s="2">
        <v>0</v>
      </c>
      <c r="K73" s="2">
        <v>1.4999999999999999E-2</v>
      </c>
    </row>
  </sheetData>
  <mergeCells count="2">
    <mergeCell ref="M1:V1"/>
    <mergeCell ref="M28:O28"/>
  </mergeCells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1A36-F19D-46DE-9EDD-15443997CA1F}">
  <dimension ref="A1:A5"/>
  <sheetViews>
    <sheetView tabSelected="1" workbookViewId="0">
      <selection activeCell="A6" sqref="A6"/>
    </sheetView>
  </sheetViews>
  <sheetFormatPr defaultRowHeight="14.4" x14ac:dyDescent="0.3"/>
  <sheetData>
    <row r="1" spans="1:1" x14ac:dyDescent="0.3">
      <c r="A1" t="s">
        <v>54</v>
      </c>
    </row>
    <row r="2" spans="1:1" x14ac:dyDescent="0.3">
      <c r="A2" t="s">
        <v>55</v>
      </c>
    </row>
    <row r="3" spans="1:1" x14ac:dyDescent="0.3">
      <c r="A3" t="s">
        <v>59</v>
      </c>
    </row>
    <row r="4" spans="1:1" x14ac:dyDescent="0.3">
      <c r="A4" t="s">
        <v>60</v>
      </c>
    </row>
    <row r="5" spans="1:1" x14ac:dyDescent="0.3">
      <c r="A5" t="s">
        <v>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6802F-B3E6-4100-94BD-FC102CFD65DE}">
  <dimension ref="A1:B10"/>
  <sheetViews>
    <sheetView workbookViewId="0">
      <selection activeCell="H4" sqref="H4"/>
    </sheetView>
  </sheetViews>
  <sheetFormatPr defaultRowHeight="14.4" x14ac:dyDescent="0.3"/>
  <cols>
    <col min="1" max="1" width="31.44140625" bestFit="1" customWidth="1"/>
    <col min="2" max="2" width="14.6640625" bestFit="1" customWidth="1"/>
  </cols>
  <sheetData>
    <row r="1" spans="1:2" x14ac:dyDescent="0.3">
      <c r="A1" s="1" t="s">
        <v>0</v>
      </c>
      <c r="B1" s="1" t="s">
        <v>56</v>
      </c>
    </row>
    <row r="2" spans="1:2" x14ac:dyDescent="0.3">
      <c r="A2" t="s">
        <v>13</v>
      </c>
      <c r="B2" t="s">
        <v>57</v>
      </c>
    </row>
    <row r="3" spans="1:2" x14ac:dyDescent="0.3">
      <c r="A3" t="s">
        <v>14</v>
      </c>
      <c r="B3" t="s">
        <v>57</v>
      </c>
    </row>
    <row r="4" spans="1:2" x14ac:dyDescent="0.3">
      <c r="A4" t="s">
        <v>15</v>
      </c>
      <c r="B4" t="s">
        <v>57</v>
      </c>
    </row>
    <row r="5" spans="1:2" x14ac:dyDescent="0.3">
      <c r="A5" t="s">
        <v>16</v>
      </c>
      <c r="B5" t="s">
        <v>57</v>
      </c>
    </row>
    <row r="6" spans="1:2" x14ac:dyDescent="0.3">
      <c r="A6" t="s">
        <v>17</v>
      </c>
      <c r="B6" t="s">
        <v>57</v>
      </c>
    </row>
    <row r="7" spans="1:2" x14ac:dyDescent="0.3">
      <c r="A7" t="s">
        <v>12</v>
      </c>
      <c r="B7" t="s">
        <v>58</v>
      </c>
    </row>
    <row r="8" spans="1:2" x14ac:dyDescent="0.3">
      <c r="A8" t="s">
        <v>18</v>
      </c>
      <c r="B8" t="s">
        <v>57</v>
      </c>
    </row>
    <row r="9" spans="1:2" x14ac:dyDescent="0.3">
      <c r="A9" t="s">
        <v>19</v>
      </c>
      <c r="B9" t="s">
        <v>57</v>
      </c>
    </row>
    <row r="10" spans="1:2" x14ac:dyDescent="0.3">
      <c r="A10" t="s">
        <v>22</v>
      </c>
      <c r="B10" t="s">
        <v>57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Table</vt:lpstr>
      <vt:lpstr>Raw Data</vt:lpstr>
      <vt:lpstr>Environment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Douglas</dc:creator>
  <cp:lastModifiedBy>Liam Douglas</cp:lastModifiedBy>
  <dcterms:created xsi:type="dcterms:W3CDTF">2023-07-02T16:12:04Z</dcterms:created>
  <dcterms:modified xsi:type="dcterms:W3CDTF">2023-07-04T09:05:44Z</dcterms:modified>
</cp:coreProperties>
</file>