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SimpleCustomGasFramework\Source\Testing1.5\"/>
    </mc:Choice>
  </mc:AlternateContent>
  <xr:revisionPtr revIDLastSave="0" documentId="13_ncr:1_{86EC7EB4-9B41-4AD6-8A10-654379EB0727}" xr6:coauthVersionLast="47" xr6:coauthVersionMax="47" xr10:uidLastSave="{00000000-0000-0000-0000-000000000000}"/>
  <bookViews>
    <workbookView xWindow="-30828" yWindow="-108" windowWidth="30936" windowHeight="16776" xr2:uid="{22D39061-F536-4DC8-A85E-7A8A14A6E326}"/>
  </bookViews>
  <sheets>
    <sheet name="Graphs" sheetId="4" r:id="rId1"/>
    <sheet name="Raw Data" sheetId="3" r:id="rId2"/>
    <sheet name="Config" sheetId="1" r:id="rId3"/>
    <sheet name="Method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P13" i="3"/>
  <c r="O13" i="3"/>
  <c r="N13" i="3"/>
  <c r="M13" i="3"/>
  <c r="L13" i="3"/>
  <c r="K13" i="3"/>
  <c r="Q12" i="3"/>
  <c r="P12" i="3"/>
  <c r="O12" i="3"/>
  <c r="N12" i="3"/>
  <c r="M12" i="3"/>
  <c r="L12" i="3"/>
  <c r="K12" i="3"/>
  <c r="Q11" i="3"/>
  <c r="P11" i="3"/>
  <c r="O11" i="3"/>
  <c r="N11" i="3"/>
  <c r="M11" i="3"/>
  <c r="L11" i="3"/>
  <c r="K11" i="3"/>
  <c r="Q10" i="3"/>
  <c r="P10" i="3"/>
  <c r="O10" i="3"/>
  <c r="N10" i="3"/>
  <c r="M10" i="3"/>
  <c r="L10" i="3"/>
  <c r="K10" i="3"/>
  <c r="K17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N3" i="3" l="1"/>
  <c r="N4" i="3"/>
  <c r="N5" i="3"/>
  <c r="N6" i="3"/>
  <c r="M3" i="3"/>
  <c r="M4" i="3"/>
  <c r="M5" i="3"/>
  <c r="M6" i="3"/>
  <c r="L3" i="3"/>
  <c r="L4" i="3"/>
  <c r="L5" i="3"/>
  <c r="L6" i="3"/>
  <c r="K6" i="3"/>
  <c r="K5" i="3"/>
  <c r="K4" i="3"/>
  <c r="K3" i="3"/>
  <c r="O3" i="3"/>
  <c r="P3" i="3"/>
  <c r="Q3" i="3"/>
  <c r="O4" i="3"/>
  <c r="P4" i="3"/>
  <c r="Q4" i="3"/>
  <c r="O5" i="3"/>
  <c r="P5" i="3"/>
  <c r="Q5" i="3"/>
  <c r="O6" i="3"/>
  <c r="P6" i="3"/>
  <c r="Q6" i="3"/>
</calcChain>
</file>

<file path=xl/sharedStrings.xml><?xml version="1.0" encoding="utf-8"?>
<sst xmlns="http://schemas.openxmlformats.org/spreadsheetml/2006/main" count="199" uniqueCount="67">
  <si>
    <t>Method</t>
  </si>
  <si>
    <t>Logging Cycle</t>
  </si>
  <si>
    <t>Verse.GasGrid:Tick</t>
  </si>
  <si>
    <t>Tick</t>
  </si>
  <si>
    <t>Verse.GasUtility:PawnGasEffectsTick</t>
  </si>
  <si>
    <t>Verse.Map:MapPostTick</t>
  </si>
  <si>
    <t>Verse.Map:MapPreTick</t>
  </si>
  <si>
    <t>Update</t>
  </si>
  <si>
    <t>SCGF.SectionLayer_CustomGas:Regenerate</t>
  </si>
  <si>
    <t>Verse.SectionLayer_Gas:Regenerate</t>
  </si>
  <si>
    <t>Verse.MouseoverReadout:DrawGas</t>
  </si>
  <si>
    <t>Test gases are designed to be as expensive as possible, having all immunity filters and no application filters.</t>
  </si>
  <si>
    <t>Prepatcher</t>
  </si>
  <si>
    <t>Harmony</t>
  </si>
  <si>
    <t>Core</t>
  </si>
  <si>
    <t>Biotech</t>
  </si>
  <si>
    <t>Dubs Performance Analyzer</t>
  </si>
  <si>
    <t>Fishery</t>
  </si>
  <si>
    <t>Performance Fish</t>
  </si>
  <si>
    <t>Simple Custom Gas Framework</t>
  </si>
  <si>
    <t>Config</t>
  </si>
  <si>
    <t>GasLayerRegenerate</t>
  </si>
  <si>
    <t>GasGridTick</t>
  </si>
  <si>
    <t>PawnGasEffectsTick</t>
  </si>
  <si>
    <t>MapPostTick</t>
  </si>
  <si>
    <t>MapPreTick</t>
  </si>
  <si>
    <t>CustomGasLayerRegenerate</t>
  </si>
  <si>
    <t>DrawGas</t>
  </si>
  <si>
    <t>Tick / Update Times (ms)</t>
  </si>
  <si>
    <t>[TestGases.xml]</t>
  </si>
  <si>
    <t>Vanilla-250</t>
  </si>
  <si>
    <t>Vanilla-250-Control</t>
  </si>
  <si>
    <t>Fish-250</t>
  </si>
  <si>
    <t>Fish-250-Control</t>
  </si>
  <si>
    <t>SCGF-250</t>
  </si>
  <si>
    <t>SCGF-250-Control</t>
  </si>
  <si>
    <t>All-250</t>
  </si>
  <si>
    <t>All-250-Control</t>
  </si>
  <si>
    <t>Test name format: [NAME]-[AREA SIZE]-[CONTROL?]</t>
  </si>
  <si>
    <t>NAME = One-word label to describe Modlist (see mod lists below).</t>
  </si>
  <si>
    <t xml:space="preserve"> </t>
  </si>
  <si>
    <t>CONTROL? = If present, no gases were filled in, otherwise all gases were filled in using the 'Fill All Gas' debug option.</t>
  </si>
  <si>
    <t>Vanilla:</t>
  </si>
  <si>
    <t>Fish:</t>
  </si>
  <si>
    <t>SCGF:</t>
  </si>
  <si>
    <t>All:</t>
  </si>
  <si>
    <t>AREA SIZE = Dimensions of square area that gases filled in to (or left empty in the case of control tests).</t>
  </si>
  <si>
    <t>All tests done at 3x speed, looking at average method time after 5 seconds, maps pictured on the right, all have 100 waste rats.</t>
  </si>
  <si>
    <t>Area Size 25</t>
  </si>
  <si>
    <t>Area Size 250</t>
  </si>
  <si>
    <t>Vanilla-025-Control</t>
  </si>
  <si>
    <t>Vanilla-025</t>
  </si>
  <si>
    <t>SCGF-025-Control</t>
  </si>
  <si>
    <t>SCGF-025</t>
  </si>
  <si>
    <t>Fish-025-Control</t>
  </si>
  <si>
    <t>Fish-025</t>
  </si>
  <si>
    <t>All-025-Control</t>
  </si>
  <si>
    <t>All-025</t>
  </si>
  <si>
    <t>Control Averages (ms)</t>
  </si>
  <si>
    <t>Non-Control Averages (25) (ms)</t>
  </si>
  <si>
    <t>Non-Control Averages (250) (ms)</t>
  </si>
  <si>
    <t>25x25</t>
  </si>
  <si>
    <t>250x250</t>
  </si>
  <si>
    <t>GasGrid:Tick</t>
  </si>
  <si>
    <t>Vanilla</t>
  </si>
  <si>
    <t>10 Custom Gases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</si>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</sst>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3" borderId="0" xfId="1" applyNumberFormat="1" applyFont="1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</cellXfs>
  <cellStyles count="2">
    <cellStyle name="Neutral" xfId="1" builtinId="28"/>
    <cellStyle name="Normal" xfId="0" builtinId="0"/>
  </cellStyles>
  <dxfs count="2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theme="1" tint="0.34998626667073579"/>
      </font>
      <numFmt numFmtId="164" formatCode="0.0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Tick Data</a:t>
            </a:r>
            <a:r>
              <a:rPr lang="en-NZ" baseline="0"/>
              <a:t> </a:t>
            </a:r>
            <a:r>
              <a:rPr lang="en-NZ"/>
              <a:t>(25</a:t>
            </a:r>
            <a:r>
              <a:rPr lang="en-NZ" baseline="0"/>
              <a:t> x 25)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Graphs!$B$2:$B$2</c:f>
              <c:strCache>
                <c:ptCount val="1"/>
                <c:pt idx="0">
                  <c:v>GasGrid:Tick</c:v>
                </c:pt>
              </c:strCache>
            </c:strRef>
          </c:cat>
          <c:val>
            <c:numRef>
              <c:f>Graphs!$B$3:$B$3</c:f>
              <c:numCache>
                <c:formatCode>0.00</c:formatCode>
                <c:ptCount val="1"/>
                <c:pt idx="0">
                  <c:v>2.7000000000000003E-2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4BAC-B542-048E2206CEA0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Performance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Graphs!$B$2:$B$2</c:f>
              <c:strCache>
                <c:ptCount val="1"/>
                <c:pt idx="0">
                  <c:v>GasGrid:Tick</c:v>
                </c:pt>
              </c:strCache>
            </c:strRef>
          </c:cat>
          <c:val>
            <c:numRef>
              <c:f>Graphs!$B$4:$B$4</c:f>
              <c:numCache>
                <c:formatCode>0.00</c:formatCode>
                <c:ptCount val="1"/>
                <c:pt idx="0">
                  <c:v>3.9600000000000003E-2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0-4BAC-B542-048E2206CEA0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10 Custom Gases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Graphs!$B$2:$B$2</c:f>
              <c:strCache>
                <c:ptCount val="1"/>
                <c:pt idx="0">
                  <c:v>GasGrid:Tick</c:v>
                </c:pt>
              </c:strCache>
            </c:strRef>
          </c:cat>
          <c:val>
            <c:numRef>
              <c:f>Graphs!$B$5:$B$5</c:f>
              <c:numCache>
                <c:formatCode>0.00</c:formatCode>
                <c:ptCount val="1"/>
                <c:pt idx="0">
                  <c:v>0.1062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0-4BAC-B542-048E2206C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883168"/>
        <c:axId val="818887488"/>
      </c:barChart>
      <c:catAx>
        <c:axId val="8188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7488"/>
        <c:crosses val="autoZero"/>
        <c:auto val="1"/>
        <c:lblAlgn val="ctr"/>
        <c:lblOffset val="100"/>
        <c:noMultiLvlLbl val="0"/>
      </c:catAx>
      <c:valAx>
        <c:axId val="8188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Tick 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Tick Data (250</a:t>
            </a:r>
            <a:r>
              <a:rPr lang="en-NZ" baseline="0"/>
              <a:t> x 250)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Graphs!$A$9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Graphs!$B$8</c:f>
              <c:strCache>
                <c:ptCount val="1"/>
                <c:pt idx="0">
                  <c:v>GasGridTick</c:v>
                </c:pt>
              </c:strCache>
            </c:strRef>
          </c:cat>
          <c:val>
            <c:numRef>
              <c:f>Graphs!$B$9</c:f>
              <c:numCache>
                <c:formatCode>0.00</c:formatCode>
                <c:ptCount val="1"/>
                <c:pt idx="0">
                  <c:v>0.21440000000000001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2-4ABD-8DB8-D4B35329FBFA}"/>
            </c:ext>
          </c:extLst>
        </c:ser>
        <c:ser>
          <c:idx val="1"/>
          <c:order val="1"/>
          <c:tx>
            <c:strRef>
              <c:f>Graphs!$A$10</c:f>
              <c:strCache>
                <c:ptCount val="1"/>
                <c:pt idx="0">
                  <c:v>Performance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Graphs!$B$8</c:f>
              <c:strCache>
                <c:ptCount val="1"/>
                <c:pt idx="0">
                  <c:v>GasGridTick</c:v>
                </c:pt>
              </c:strCache>
            </c:strRef>
          </c:cat>
          <c:val>
            <c:numRef>
              <c:f>Graphs!$B$10</c:f>
              <c:numCache>
                <c:formatCode>0.00</c:formatCode>
                <c:ptCount val="1"/>
                <c:pt idx="0">
                  <c:v>0.92380000000000018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2-4ABD-8DB8-D4B35329FBFA}"/>
            </c:ext>
          </c:extLst>
        </c:ser>
        <c:ser>
          <c:idx val="2"/>
          <c:order val="2"/>
          <c:tx>
            <c:strRef>
              <c:f>Graphs!$A$11</c:f>
              <c:strCache>
                <c:ptCount val="1"/>
                <c:pt idx="0">
                  <c:v>10 Custom Gases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Graphs!$B$8</c:f>
              <c:strCache>
                <c:ptCount val="1"/>
                <c:pt idx="0">
                  <c:v>GasGridTick</c:v>
                </c:pt>
              </c:strCache>
            </c:strRef>
          </c:cat>
          <c:val>
            <c:numRef>
              <c:f>Graphs!$B$11</c:f>
              <c:numCache>
                <c:formatCode>0.00</c:formatCode>
                <c:ptCount val="1"/>
                <c:pt idx="0">
                  <c:v>2.7673999999999994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2-4ABD-8DB8-D4B35329F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045136"/>
        <c:axId val="757046096"/>
      </c:barChart>
      <c:catAx>
        <c:axId val="757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46096"/>
        <c:crosses val="autoZero"/>
        <c:auto val="1"/>
        <c:lblAlgn val="ctr"/>
        <c:lblOffset val="100"/>
        <c:noMultiLvlLbl val="0"/>
      </c:catAx>
      <c:valAx>
        <c:axId val="7570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Tick 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10</xdr:col>
      <xdr:colOff>606000</xdr:colOff>
      <xdr:row>24</xdr:row>
      <xdr:rowOff>1950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1B47-47D0-B8B7-A58D-A4F662403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179070</xdr:rowOff>
    </xdr:from>
    <xdr:to>
      <xdr:col>17</xdr:col>
      <xdr:colOff>606000</xdr:colOff>
      <xdr:row>24</xdr:row>
      <xdr:rowOff>1950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23C13-52D6-F33B-B9C4-0CCADF63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9706</xdr:colOff>
      <xdr:row>1</xdr:row>
      <xdr:rowOff>0</xdr:rowOff>
    </xdr:from>
    <xdr:to>
      <xdr:col>9</xdr:col>
      <xdr:colOff>317769</xdr:colOff>
      <xdr:row>15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D4F15C-7A45-FA12-1C2C-D2237007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2066" y="182880"/>
          <a:ext cx="2746463" cy="266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179271</xdr:rowOff>
    </xdr:from>
    <xdr:to>
      <xdr:col>16</xdr:col>
      <xdr:colOff>90167</xdr:colOff>
      <xdr:row>15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4BD85A-FDE5-B47C-884D-73838721A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9560" y="179271"/>
          <a:ext cx="3747767" cy="26782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142866-316C-4355-A353-870D281EFB5E}" name="RawData" displayName="RawData" ref="A2:H82" totalsRowShown="0">
  <autoFilter ref="A2:H82" xr:uid="{7A142866-316C-4355-A353-870D281EFB5E}"/>
  <sortState xmlns:xlrd2="http://schemas.microsoft.com/office/spreadsheetml/2017/richdata2" ref="A3:H82">
    <sortCondition descending="1" ref="A2:A82"/>
  </sortState>
  <tableColumns count="8">
    <tableColumn id="1" xr3:uid="{CB91A1C7-8698-4BC2-878D-0AC49A9E4CAE}" name="Config"/>
    <tableColumn id="3" xr3:uid="{F075CD62-3DEE-4C0F-AE72-ECFEB85BBE1E}" name="GasGridTick" dataDxfId="24"/>
    <tableColumn id="5" xr3:uid="{FA4DC0F8-85F8-4565-ABC7-C2A0936BEA95}" name="PawnGasEffectsTick" dataDxfId="23"/>
    <tableColumn id="6" xr3:uid="{CD4C9DD6-0210-4CC4-9519-69B0A6DFE958}" name="MapPostTick" dataDxfId="22"/>
    <tableColumn id="7" xr3:uid="{A5382C63-D070-4A05-85C5-EB9199DCC9C0}" name="MapPreTick" dataDxfId="21"/>
    <tableColumn id="14" xr3:uid="{F560B93A-CED2-4663-8025-0082C0B706D0}" name="CustomGasLayerRegenerate" dataDxfId="20" dataCellStyle="Neutral"/>
    <tableColumn id="10" xr3:uid="{8172D482-4932-4005-8571-0A3C9FB52996}" name="DrawGas" dataDxfId="19" dataCellStyle="Neutral"/>
    <tableColumn id="11" xr3:uid="{4F9EFD8B-7462-4593-B5C3-9537CBAC9B6B}" name="GasLayerRegenerat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3709A-B02E-4DC0-BBF4-109EBDF82A78}" name="Averages" displayName="Averages" ref="J2:Q6" totalsRowShown="0">
  <autoFilter ref="J2:Q6" xr:uid="{7ED3709A-B02E-4DC0-BBF4-109EBDF82A78}"/>
  <sortState xmlns:xlrd2="http://schemas.microsoft.com/office/spreadsheetml/2017/richdata2" ref="J3:Q6">
    <sortCondition descending="1" ref="J2:J6"/>
  </sortState>
  <tableColumns count="8">
    <tableColumn id="1" xr3:uid="{CA828035-AD6F-4A17-AA12-64F6DBC8F19B}" name="Config"/>
    <tableColumn id="3" xr3:uid="{041CB904-1ADC-4718-BC33-5CC2580EEDA5}" name="GasGridTick" dataDxfId="17">
      <calculatedColumnFormula>IFERROR(AVERAGEIFS(RawData[GasGridTick],RawData[Config],Averages[[#This Row],[Config]]),"")</calculatedColumnFormula>
    </tableColumn>
    <tableColumn id="5" xr3:uid="{60B40C5B-6D8F-495F-807A-F05AA16ECAD9}" name="PawnGasEffectsTick" dataDxfId="16">
      <calculatedColumnFormula>IFERROR(AVERAGEIFS(RawData[PawnGasEffectsTick],RawData[Config],Averages[[#This Row],[Config]]),"")</calculatedColumnFormula>
    </tableColumn>
    <tableColumn id="6" xr3:uid="{CD77F8A5-4DCA-4313-9AF8-E2610D6AB919}" name="MapPostTick" dataDxfId="15">
      <calculatedColumnFormula>IFERROR(AVERAGEIFS(RawData[MapPostTick],RawData[Config],Averages[[#This Row],[Config]]),"")</calculatedColumnFormula>
    </tableColumn>
    <tableColumn id="7" xr3:uid="{4B2E027C-9EDB-4ECB-9CA3-B246F33DA1DF}" name="MapPreTick" dataDxfId="14">
      <calculatedColumnFormula>IFERROR(AVERAGEIFS(RawData[MapPreTick],RawData[Config],Averages[[#This Row],[Config]]),"")</calculatedColumnFormula>
    </tableColumn>
    <tableColumn id="8" xr3:uid="{629F6F8E-F8CA-4CF9-B37A-E5F0F401D781}" name="CustomGasLayerRegenerate" dataDxfId="13">
      <calculatedColumnFormula>IFERROR(AVERAGEIFS(RawData[CustomGasLayerRegenerate],RawData[Config],Averages[[#This Row],[Config]]),"")</calculatedColumnFormula>
    </tableColumn>
    <tableColumn id="9" xr3:uid="{0C8E0837-2A29-4EA6-B4C8-82089AF72490}" name="DrawGas" dataDxfId="12">
      <calculatedColumnFormula>IFERROR(AVERAGEIFS(RawData[DrawGas],RawData[Config],Averages[[#This Row],[Config]]),"")</calculatedColumnFormula>
    </tableColumn>
    <tableColumn id="10" xr3:uid="{BA0B44E1-B1E5-417C-BEC1-4DFFD9491F41}" name="GasLayerRegenerate" dataDxfId="11">
      <calculatedColumnFormula>IFERROR(AVERAGEIFS(RawData[GasLayerRegenerate],RawData[Config],Averages[[#This Row],[Config]]),"")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B5DB6D-F109-4536-9062-70EB665F9083}" name="Averages7" displayName="Averages7" ref="J16:N24" totalsRowShown="0">
  <autoFilter ref="J16:N24" xr:uid="{C5B5DB6D-F109-4536-9062-70EB665F9083}"/>
  <sortState xmlns:xlrd2="http://schemas.microsoft.com/office/spreadsheetml/2017/richdata2" ref="J17:N24">
    <sortCondition descending="1" ref="J8:J13"/>
  </sortState>
  <tableColumns count="5">
    <tableColumn id="1" xr3:uid="{A83301D4-8FDE-418B-AEAF-F31F9F3AB5B0}" name="Config"/>
    <tableColumn id="3" xr3:uid="{96D3FAEA-B7AE-431C-B7FB-1917CA1232A3}" name="GasGridTick" dataDxfId="10">
      <calculatedColumnFormula>IFERROR(AVERAGEIFS(RawData[GasGridTick],RawData[Config],Averages7[[#This Row],[Config]]),"")</calculatedColumnFormula>
    </tableColumn>
    <tableColumn id="5" xr3:uid="{505F9BAB-4783-4E1A-8BC0-801E5AF0D560}" name="PawnGasEffectsTick" dataDxfId="9">
      <calculatedColumnFormula>IFERROR(AVERAGEIFS(RawData[PawnGasEffectsTick],RawData[Config],Averages7[[#This Row],[Config]]),"")</calculatedColumnFormula>
    </tableColumn>
    <tableColumn id="6" xr3:uid="{CF0E3979-6E59-4DAE-99AE-0A0F1061BDD7}" name="MapPostTick" dataDxfId="8">
      <calculatedColumnFormula>IFERROR(AVERAGEIFS(RawData[MapPostTick],RawData[Config],Averages7[[#This Row],[Config]]),"")</calculatedColumnFormula>
    </tableColumn>
    <tableColumn id="7" xr3:uid="{7C26C3F5-813F-498E-872F-3EE517C4E190}" name="MapPreTick" dataDxfId="7">
      <calculatedColumnFormula>IFERROR(AVERAGEIFS(RawData[MapPreTick],RawData[Config],Averages7[[#This Row],[Config]]),"")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08E233-28D4-4A13-98E3-1E92141D24A1}" name="Averages8" displayName="Averages8" ref="J9:Q13" totalsRowShown="0">
  <autoFilter ref="J9:Q13" xr:uid="{ED08E233-28D4-4A13-98E3-1E92141D24A1}"/>
  <sortState xmlns:xlrd2="http://schemas.microsoft.com/office/spreadsheetml/2017/richdata2" ref="J10:Q13">
    <sortCondition descending="1" ref="J2:J6"/>
  </sortState>
  <tableColumns count="8">
    <tableColumn id="1" xr3:uid="{D75C4B4A-2B7F-425D-AFEB-F5F871577F26}" name="Config"/>
    <tableColumn id="3" xr3:uid="{104AC166-8BAB-4865-AE01-DD70054B3AD7}" name="GasGridTick" dataDxfId="6">
      <calculatedColumnFormula>IFERROR(AVERAGEIFS(RawData[GasGridTick],RawData[Config],Averages8[[#This Row],[Config]]),"")</calculatedColumnFormula>
    </tableColumn>
    <tableColumn id="5" xr3:uid="{EA9FB4D2-0CD4-4EC4-9AB8-53DC63F5AEA0}" name="PawnGasEffectsTick" dataDxfId="5">
      <calculatedColumnFormula>IFERROR(AVERAGEIFS(RawData[PawnGasEffectsTick],RawData[Config],Averages8[[#This Row],[Config]]),"")</calculatedColumnFormula>
    </tableColumn>
    <tableColumn id="6" xr3:uid="{5E9AFD99-576C-4563-B8CE-1172071DB17E}" name="MapPostTick" dataDxfId="4">
      <calculatedColumnFormula>IFERROR(AVERAGEIFS(RawData[MapPostTick],RawData[Config],Averages8[[#This Row],[Config]]),"")</calculatedColumnFormula>
    </tableColumn>
    <tableColumn id="7" xr3:uid="{77636B7A-3506-4372-AB51-C179AADDA434}" name="MapPreTick" dataDxfId="3">
      <calculatedColumnFormula>IFERROR(AVERAGEIFS(RawData[MapPreTick],RawData[Config],Averages8[[#This Row],[Config]]),"")</calculatedColumnFormula>
    </tableColumn>
    <tableColumn id="8" xr3:uid="{8016C6C9-2882-4C5C-910B-75FC2699032B}" name="CustomGasLayerRegenerate" dataDxfId="2">
      <calculatedColumnFormula>IFERROR(AVERAGEIFS(RawData[CustomGasLayerRegenerate],RawData[Config],Averages8[[#This Row],[Config]]),"")</calculatedColumnFormula>
    </tableColumn>
    <tableColumn id="9" xr3:uid="{2D019E00-B62E-40C5-AA83-F33368576C77}" name="DrawGas" dataDxfId="1">
      <calculatedColumnFormula>IFERROR(AVERAGEIFS(RawData[DrawGas],RawData[Config],Averages8[[#This Row],[Config]]),"")</calculatedColumnFormula>
    </tableColumn>
    <tableColumn id="10" xr3:uid="{0BEC40F1-8740-4F6E-A9CA-BE31AAAD073B}" name="GasLayerRegenerate" dataDxfId="0">
      <calculatedColumnFormula>IFERROR(AVERAGEIFS(RawData[GasLayerRegenerate],RawData[Config],Averages8[[#This Row],[Config]]),"")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BB981-5D67-40AD-A476-6F6071297FAF}" name="Table1" displayName="Table1" ref="A1:B8" totalsRowShown="0">
  <autoFilter ref="A1:B8" xr:uid="{E3CBB981-5D67-40AD-A476-6F6071297FAF}"/>
  <sortState xmlns:xlrd2="http://schemas.microsoft.com/office/spreadsheetml/2017/richdata2" ref="A2:B8">
    <sortCondition ref="B1:B8"/>
  </sortState>
  <tableColumns count="2">
    <tableColumn id="1" xr3:uid="{7574527B-58A1-41CC-BDD3-0B69EE6F18A7}" name="Method"/>
    <tableColumn id="2" xr3:uid="{E38BA250-DEC4-4E47-A87D-E1A140C3565F}" name="Logging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7A0-B63F-414D-9723-AD35F603C200}">
  <dimension ref="A1:B11"/>
  <sheetViews>
    <sheetView tabSelected="1" workbookViewId="0">
      <selection activeCell="V5" sqref="V5"/>
    </sheetView>
  </sheetViews>
  <sheetFormatPr defaultRowHeight="14.4" x14ac:dyDescent="0.3"/>
  <cols>
    <col min="1" max="1" width="15.33203125" bestFit="1" customWidth="1"/>
    <col min="2" max="2" width="11.44140625" style="1" bestFit="1" customWidth="1"/>
  </cols>
  <sheetData>
    <row r="1" spans="1:2" x14ac:dyDescent="0.3">
      <c r="A1" t="s">
        <v>61</v>
      </c>
    </row>
    <row r="2" spans="1:2" x14ac:dyDescent="0.3">
      <c r="A2" t="s">
        <v>66</v>
      </c>
      <c r="B2" s="1" t="s">
        <v>63</v>
      </c>
    </row>
    <row r="3" spans="1:2" x14ac:dyDescent="0.3">
      <c r="A3" t="s">
        <v>64</v>
      </c>
      <c r="B3" s="1">
        <v>2.7000000000000003E-2</v>
      </c>
    </row>
    <row r="4" spans="1:2" x14ac:dyDescent="0.3">
      <c r="A4" t="s">
        <v>18</v>
      </c>
      <c r="B4" s="1">
        <v>3.9600000000000003E-2</v>
      </c>
    </row>
    <row r="5" spans="1:2" x14ac:dyDescent="0.3">
      <c r="A5" t="s">
        <v>65</v>
      </c>
      <c r="B5" s="1">
        <v>0.1062</v>
      </c>
    </row>
    <row r="7" spans="1:2" x14ac:dyDescent="0.3">
      <c r="A7" t="s">
        <v>62</v>
      </c>
    </row>
    <row r="8" spans="1:2" x14ac:dyDescent="0.3">
      <c r="A8" t="s">
        <v>66</v>
      </c>
      <c r="B8" s="1" t="s">
        <v>22</v>
      </c>
    </row>
    <row r="9" spans="1:2" x14ac:dyDescent="0.3">
      <c r="A9" t="s">
        <v>64</v>
      </c>
      <c r="B9" s="1">
        <v>0.21440000000000001</v>
      </c>
    </row>
    <row r="10" spans="1:2" x14ac:dyDescent="0.3">
      <c r="A10" t="s">
        <v>18</v>
      </c>
      <c r="B10" s="1">
        <v>0.92380000000000018</v>
      </c>
    </row>
    <row r="11" spans="1:2" x14ac:dyDescent="0.3">
      <c r="A11" t="s">
        <v>65</v>
      </c>
      <c r="B11" s="1">
        <v>2.7673999999999994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E08F-43F1-4CD8-8A0F-1FF971980CBE}">
  <dimension ref="A1:T82"/>
  <sheetViews>
    <sheetView workbookViewId="0">
      <selection activeCell="C27" sqref="C27"/>
    </sheetView>
  </sheetViews>
  <sheetFormatPr defaultRowHeight="14.4" x14ac:dyDescent="0.3"/>
  <cols>
    <col min="1" max="1" width="16.77734375" bestFit="1" customWidth="1"/>
    <col min="2" max="2" width="13.5546875" style="2" bestFit="1" customWidth="1"/>
    <col min="3" max="3" width="20.21875" style="2" bestFit="1" customWidth="1"/>
    <col min="4" max="4" width="13.88671875" style="2" bestFit="1" customWidth="1"/>
    <col min="5" max="5" width="13" style="2" bestFit="1" customWidth="1"/>
    <col min="6" max="6" width="27" style="2" bestFit="1" customWidth="1"/>
    <col min="7" max="7" width="10.6640625" style="2" bestFit="1" customWidth="1"/>
    <col min="8" max="8" width="20.44140625" style="2" bestFit="1" customWidth="1"/>
    <col min="9" max="9" width="18.21875" style="2" bestFit="1" customWidth="1"/>
    <col min="10" max="10" width="16.77734375" bestFit="1" customWidth="1"/>
    <col min="11" max="11" width="13.5546875" style="2" bestFit="1" customWidth="1"/>
    <col min="12" max="12" width="20.21875" style="2" bestFit="1" customWidth="1"/>
    <col min="13" max="13" width="13.88671875" style="2" bestFit="1" customWidth="1"/>
    <col min="14" max="14" width="13" style="2" bestFit="1" customWidth="1"/>
    <col min="15" max="15" width="27" style="2" bestFit="1" customWidth="1"/>
    <col min="16" max="16" width="10.6640625" style="2" bestFit="1" customWidth="1"/>
    <col min="17" max="17" width="20.44140625" style="2" bestFit="1" customWidth="1"/>
    <col min="18" max="18" width="20.44140625" bestFit="1" customWidth="1"/>
  </cols>
  <sheetData>
    <row r="1" spans="1:17" x14ac:dyDescent="0.3">
      <c r="A1" s="5" t="s">
        <v>28</v>
      </c>
      <c r="B1" s="5"/>
      <c r="C1" s="5"/>
      <c r="D1" s="5"/>
      <c r="E1" s="5"/>
      <c r="F1" s="5"/>
      <c r="G1" s="5"/>
      <c r="H1" s="5"/>
      <c r="I1" s="6"/>
      <c r="J1" s="5" t="s">
        <v>59</v>
      </c>
      <c r="K1" s="5"/>
      <c r="L1" s="5"/>
      <c r="M1" s="5"/>
      <c r="N1" s="5"/>
      <c r="O1" s="5"/>
      <c r="P1" s="5"/>
      <c r="Q1" s="5"/>
    </row>
    <row r="2" spans="1:17" x14ac:dyDescent="0.3">
      <c r="A2" t="s">
        <v>20</v>
      </c>
      <c r="B2" s="2" t="s">
        <v>22</v>
      </c>
      <c r="C2" s="2" t="s">
        <v>23</v>
      </c>
      <c r="D2" s="2" t="s">
        <v>24</v>
      </c>
      <c r="E2" s="2" t="s">
        <v>25</v>
      </c>
      <c r="F2" s="4" t="s">
        <v>26</v>
      </c>
      <c r="G2" s="4" t="s">
        <v>27</v>
      </c>
      <c r="H2" s="4" t="s">
        <v>21</v>
      </c>
      <c r="I2"/>
      <c r="J2" t="s">
        <v>20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21</v>
      </c>
    </row>
    <row r="3" spans="1:17" x14ac:dyDescent="0.3">
      <c r="A3" t="s">
        <v>31</v>
      </c>
      <c r="B3" s="2">
        <v>0</v>
      </c>
      <c r="C3" s="2">
        <v>4.0000000000000001E-3</v>
      </c>
      <c r="D3" s="2">
        <v>1.7000000000000001E-2</v>
      </c>
      <c r="E3" s="2">
        <v>1.4999999999999999E-2</v>
      </c>
      <c r="F3" s="3"/>
      <c r="G3" s="3"/>
      <c r="H3" s="3"/>
      <c r="I3"/>
      <c r="J3" t="s">
        <v>51</v>
      </c>
      <c r="K3" s="2">
        <f>IFERROR(AVERAGEIFS(RawData[GasGridTick],RawData[Config],Averages[[#This Row],[Config]]),"")</f>
        <v>2.7000000000000003E-2</v>
      </c>
      <c r="L3" s="2">
        <f>IFERROR(AVERAGEIFS(RawData[PawnGasEffectsTick],RawData[Config],Averages[[#This Row],[Config]]),"")</f>
        <v>5.0000000000000001E-3</v>
      </c>
      <c r="M3" s="2">
        <f>IFERROR(AVERAGEIFS(RawData[MapPostTick],RawData[Config],Averages[[#This Row],[Config]]),"")</f>
        <v>4.0799999999999989E-2</v>
      </c>
      <c r="N3" s="2">
        <f>IFERROR(AVERAGEIFS(RawData[MapPreTick],RawData[Config],Averages[[#This Row],[Config]]),"")</f>
        <v>1.5599999999999999E-2</v>
      </c>
      <c r="O3" s="2" t="str">
        <f>IFERROR(AVERAGEIFS(RawData[CustomGasLayerRegenerate],RawData[Config],Averages[[#This Row],[Config]]),"")</f>
        <v/>
      </c>
      <c r="P3" s="2">
        <f>IFERROR(AVERAGEIFS(RawData[DrawGas],RawData[Config],Averages[[#This Row],[Config]]),"")</f>
        <v>5.4000000000000003E-3</v>
      </c>
      <c r="Q3" s="2">
        <f>IFERROR(AVERAGEIFS(RawData[GasLayerRegenerate],RawData[Config],Averages[[#This Row],[Config]]),"")</f>
        <v>0</v>
      </c>
    </row>
    <row r="4" spans="1:17" x14ac:dyDescent="0.3">
      <c r="A4" t="s">
        <v>31</v>
      </c>
      <c r="B4" s="2">
        <v>0</v>
      </c>
      <c r="C4" s="2">
        <v>4.0000000000000001E-3</v>
      </c>
      <c r="D4" s="2">
        <v>1.9E-2</v>
      </c>
      <c r="E4" s="2">
        <v>1.4999999999999999E-2</v>
      </c>
      <c r="F4" s="3"/>
      <c r="G4" s="3"/>
      <c r="H4" s="3"/>
      <c r="I4"/>
      <c r="J4" t="s">
        <v>53</v>
      </c>
      <c r="K4" s="2">
        <f>IFERROR(AVERAGEIFS(RawData[GasGridTick],RawData[Config],Averages[[#This Row],[Config]]),"")</f>
        <v>3.9800000000000002E-2</v>
      </c>
      <c r="L4" s="2">
        <f>IFERROR(AVERAGEIFS(RawData[PawnGasEffectsTick],RawData[Config],Averages[[#This Row],[Config]]),"")</f>
        <v>5.3999999999999994E-3</v>
      </c>
      <c r="M4" s="2">
        <f>IFERROR(AVERAGEIFS(RawData[MapPostTick],RawData[Config],Averages[[#This Row],[Config]]),"")</f>
        <v>5.3800000000000001E-2</v>
      </c>
      <c r="N4" s="2">
        <f>IFERROR(AVERAGEIFS(RawData[MapPreTick],RawData[Config],Averages[[#This Row],[Config]]),"")</f>
        <v>1.4199999999999999E-2</v>
      </c>
      <c r="O4" s="2">
        <f>IFERROR(AVERAGEIFS(RawData[CustomGasLayerRegenerate],RawData[Config],Averages[[#This Row],[Config]]),"")</f>
        <v>0</v>
      </c>
      <c r="P4" s="2">
        <f>IFERROR(AVERAGEIFS(RawData[DrawGas],RawData[Config],Averages[[#This Row],[Config]]),"")</f>
        <v>8.4000000000000012E-3</v>
      </c>
      <c r="Q4" s="2">
        <f>IFERROR(AVERAGEIFS(RawData[GasLayerRegenerate],RawData[Config],Averages[[#This Row],[Config]]),"")</f>
        <v>0</v>
      </c>
    </row>
    <row r="5" spans="1:17" x14ac:dyDescent="0.3">
      <c r="A5" t="s">
        <v>31</v>
      </c>
      <c r="B5" s="2">
        <v>0</v>
      </c>
      <c r="C5" s="2">
        <v>4.0000000000000001E-3</v>
      </c>
      <c r="D5" s="2">
        <v>0.02</v>
      </c>
      <c r="E5" s="2">
        <v>1.4999999999999999E-2</v>
      </c>
      <c r="F5" s="3"/>
      <c r="G5" s="3"/>
      <c r="H5" s="3"/>
      <c r="I5"/>
      <c r="J5" t="s">
        <v>55</v>
      </c>
      <c r="K5" s="2">
        <f>IFERROR(AVERAGEIFS(RawData[GasGridTick],RawData[Config],Averages[[#This Row],[Config]]),"")</f>
        <v>3.9600000000000003E-2</v>
      </c>
      <c r="L5" s="2">
        <f>IFERROR(AVERAGEIFS(RawData[PawnGasEffectsTick],RawData[Config],Averages[[#This Row],[Config]]),"")</f>
        <v>5.2000000000000006E-3</v>
      </c>
      <c r="M5" s="2">
        <f>IFERROR(AVERAGEIFS(RawData[MapPostTick],RawData[Config],Averages[[#This Row],[Config]]),"")</f>
        <v>5.3400000000000003E-2</v>
      </c>
      <c r="N5" s="2">
        <f>IFERROR(AVERAGEIFS(RawData[MapPreTick],RawData[Config],Averages[[#This Row],[Config]]),"")</f>
        <v>1.52E-2</v>
      </c>
      <c r="O5" s="2" t="str">
        <f>IFERROR(AVERAGEIFS(RawData[CustomGasLayerRegenerate],RawData[Config],Averages[[#This Row],[Config]]),"")</f>
        <v/>
      </c>
      <c r="P5" s="2">
        <f>IFERROR(AVERAGEIFS(RawData[DrawGas],RawData[Config],Averages[[#This Row],[Config]]),"")</f>
        <v>8.4000000000000012E-3</v>
      </c>
      <c r="Q5" s="2">
        <f>IFERROR(AVERAGEIFS(RawData[GasLayerRegenerate],RawData[Config],Averages[[#This Row],[Config]]),"")</f>
        <v>0</v>
      </c>
    </row>
    <row r="6" spans="1:17" x14ac:dyDescent="0.3">
      <c r="A6" t="s">
        <v>31</v>
      </c>
      <c r="B6" s="2">
        <v>0</v>
      </c>
      <c r="C6" s="2">
        <v>4.0000000000000001E-3</v>
      </c>
      <c r="D6" s="2">
        <v>1.4E-2</v>
      </c>
      <c r="E6" s="2">
        <v>1.4E-2</v>
      </c>
      <c r="F6" s="3"/>
      <c r="G6" s="3"/>
      <c r="H6" s="3"/>
      <c r="I6"/>
      <c r="J6" t="s">
        <v>57</v>
      </c>
      <c r="K6" s="2">
        <f>IFERROR(AVERAGEIFS(RawData[GasGridTick],RawData[Config],Averages[[#This Row],[Config]]),"")</f>
        <v>0.1062</v>
      </c>
      <c r="L6" s="2">
        <f>IFERROR(AVERAGEIFS(RawData[PawnGasEffectsTick],RawData[Config],Averages[[#This Row],[Config]]),"")</f>
        <v>5.0000000000000001E-3</v>
      </c>
      <c r="M6" s="2">
        <f>IFERROR(AVERAGEIFS(RawData[MapPostTick],RawData[Config],Averages[[#This Row],[Config]]),"")</f>
        <v>0.11839999999999999</v>
      </c>
      <c r="N6" s="2">
        <f>IFERROR(AVERAGEIFS(RawData[MapPreTick],RawData[Config],Averages[[#This Row],[Config]]),"")</f>
        <v>1.24E-2</v>
      </c>
      <c r="O6" s="2">
        <f>IFERROR(AVERAGEIFS(RawData[CustomGasLayerRegenerate],RawData[Config],Averages[[#This Row],[Config]]),"")</f>
        <v>1E-3</v>
      </c>
      <c r="P6" s="2">
        <f>IFERROR(AVERAGEIFS(RawData[DrawGas],RawData[Config],Averages[[#This Row],[Config]]),"")</f>
        <v>8.7999999999999988E-3</v>
      </c>
      <c r="Q6" s="2">
        <f>IFERROR(AVERAGEIFS(RawData[GasLayerRegenerate],RawData[Config],Averages[[#This Row],[Config]]),"")</f>
        <v>0</v>
      </c>
    </row>
    <row r="7" spans="1:17" x14ac:dyDescent="0.3">
      <c r="A7" t="s">
        <v>31</v>
      </c>
      <c r="B7" s="2">
        <v>0</v>
      </c>
      <c r="C7" s="2">
        <v>4.0000000000000001E-3</v>
      </c>
      <c r="D7" s="2">
        <v>1.7000000000000001E-2</v>
      </c>
      <c r="E7" s="2">
        <v>1.4999999999999999E-2</v>
      </c>
      <c r="F7" s="3"/>
      <c r="G7" s="3"/>
      <c r="H7" s="3"/>
      <c r="I7"/>
      <c r="J7" s="2"/>
      <c r="Q7"/>
    </row>
    <row r="8" spans="1:17" x14ac:dyDescent="0.3">
      <c r="A8" t="s">
        <v>30</v>
      </c>
      <c r="B8" s="2">
        <v>0.21299999999999999</v>
      </c>
      <c r="C8" s="2">
        <v>5.0000000000000001E-3</v>
      </c>
      <c r="D8" s="2">
        <v>0.23100000000000001</v>
      </c>
      <c r="E8" s="2">
        <v>1.4E-2</v>
      </c>
      <c r="F8" s="3"/>
      <c r="G8" s="2">
        <v>5.0000000000000001E-3</v>
      </c>
      <c r="H8" s="2">
        <v>3.0000000000000001E-3</v>
      </c>
      <c r="I8"/>
      <c r="J8" s="5" t="s">
        <v>60</v>
      </c>
      <c r="K8" s="5"/>
      <c r="L8" s="5"/>
      <c r="M8" s="5"/>
      <c r="N8" s="5"/>
      <c r="O8" s="5"/>
      <c r="P8" s="5"/>
      <c r="Q8" s="5"/>
    </row>
    <row r="9" spans="1:17" x14ac:dyDescent="0.3">
      <c r="A9" t="s">
        <v>30</v>
      </c>
      <c r="B9" s="2">
        <v>0.215</v>
      </c>
      <c r="C9" s="2">
        <v>5.0000000000000001E-3</v>
      </c>
      <c r="D9" s="2">
        <v>0.23400000000000001</v>
      </c>
      <c r="E9" s="2">
        <v>1.4E-2</v>
      </c>
      <c r="F9" s="3"/>
      <c r="G9" s="2">
        <v>6.0000000000000001E-3</v>
      </c>
      <c r="H9" s="2">
        <v>5.0000000000000001E-3</v>
      </c>
      <c r="I9"/>
      <c r="J9" t="s">
        <v>20</v>
      </c>
      <c r="K9" s="2" t="s">
        <v>22</v>
      </c>
      <c r="L9" s="2" t="s">
        <v>23</v>
      </c>
      <c r="M9" s="2" t="s">
        <v>24</v>
      </c>
      <c r="N9" s="2" t="s">
        <v>25</v>
      </c>
      <c r="O9" s="2" t="s">
        <v>26</v>
      </c>
      <c r="P9" s="2" t="s">
        <v>27</v>
      </c>
      <c r="Q9" s="2" t="s">
        <v>21</v>
      </c>
    </row>
    <row r="10" spans="1:17" x14ac:dyDescent="0.3">
      <c r="A10" t="s">
        <v>30</v>
      </c>
      <c r="B10" s="2">
        <v>0.21299999999999999</v>
      </c>
      <c r="C10" s="2">
        <v>5.0000000000000001E-3</v>
      </c>
      <c r="D10" s="2">
        <v>0.22900000000000001</v>
      </c>
      <c r="E10" s="2">
        <v>1.2999999999999999E-2</v>
      </c>
      <c r="F10" s="3"/>
      <c r="G10" s="2">
        <v>6.0000000000000001E-3</v>
      </c>
      <c r="H10" s="2">
        <v>4.0000000000000001E-3</v>
      </c>
      <c r="I10"/>
      <c r="J10" t="s">
        <v>30</v>
      </c>
      <c r="K10" s="2">
        <f>IFERROR(AVERAGEIFS(RawData[GasGridTick],RawData[Config],Averages8[[#This Row],[Config]]),"")</f>
        <v>0.21440000000000001</v>
      </c>
      <c r="L10" s="2">
        <f>IFERROR(AVERAGEIFS(RawData[PawnGasEffectsTick],RawData[Config],Averages8[[#This Row],[Config]]),"")</f>
        <v>5.0000000000000001E-3</v>
      </c>
      <c r="M10" s="2">
        <f>IFERROR(AVERAGEIFS(RawData[MapPostTick],RawData[Config],Averages8[[#This Row],[Config]]),"")</f>
        <v>0.23240000000000002</v>
      </c>
      <c r="N10" s="2">
        <f>IFERROR(AVERAGEIFS(RawData[MapPreTick],RawData[Config],Averages8[[#This Row],[Config]]),"")</f>
        <v>1.3600000000000001E-2</v>
      </c>
      <c r="O10" s="2" t="str">
        <f>IFERROR(AVERAGEIFS(RawData[CustomGasLayerRegenerate],RawData[Config],Averages8[[#This Row],[Config]]),"")</f>
        <v/>
      </c>
      <c r="P10" s="2">
        <f>IFERROR(AVERAGEIFS(RawData[DrawGas],RawData[Config],Averages8[[#This Row],[Config]]),"")</f>
        <v>6.0000000000000001E-3</v>
      </c>
      <c r="Q10" s="2">
        <f>IFERROR(AVERAGEIFS(RawData[GasLayerRegenerate],RawData[Config],Averages8[[#This Row],[Config]]),"")</f>
        <v>4.4000000000000003E-3</v>
      </c>
    </row>
    <row r="11" spans="1:17" x14ac:dyDescent="0.3">
      <c r="A11" t="s">
        <v>30</v>
      </c>
      <c r="B11" s="2">
        <v>0.217</v>
      </c>
      <c r="C11" s="2">
        <v>5.0000000000000001E-3</v>
      </c>
      <c r="D11" s="2">
        <v>0.23599999999999999</v>
      </c>
      <c r="E11" s="2">
        <v>1.4E-2</v>
      </c>
      <c r="F11" s="3"/>
      <c r="G11" s="2">
        <v>6.0000000000000001E-3</v>
      </c>
      <c r="H11" s="2">
        <v>5.0000000000000001E-3</v>
      </c>
      <c r="I11"/>
      <c r="J11" t="s">
        <v>34</v>
      </c>
      <c r="K11" s="2">
        <f>IFERROR(AVERAGEIFS(RawData[GasGridTick],RawData[Config],Averages8[[#This Row],[Config]]),"")</f>
        <v>0.91420000000000012</v>
      </c>
      <c r="L11" s="2">
        <f>IFERROR(AVERAGEIFS(RawData[PawnGasEffectsTick],RawData[Config],Averages8[[#This Row],[Config]]),"")</f>
        <v>5.0000000000000001E-3</v>
      </c>
      <c r="M11" s="2">
        <f>IFERROR(AVERAGEIFS(RawData[MapPostTick],RawData[Config],Averages8[[#This Row],[Config]]),"")</f>
        <v>0.93120000000000014</v>
      </c>
      <c r="N11" s="2">
        <f>IFERROR(AVERAGEIFS(RawData[MapPreTick],RawData[Config],Averages8[[#This Row],[Config]]),"")</f>
        <v>4.0000000000000001E-3</v>
      </c>
      <c r="O11" s="2">
        <f>IFERROR(AVERAGEIFS(RawData[CustomGasLayerRegenerate],RawData[Config],Averages8[[#This Row],[Config]]),"")</f>
        <v>0</v>
      </c>
      <c r="P11" s="2">
        <f>IFERROR(AVERAGEIFS(RawData[DrawGas],RawData[Config],Averages8[[#This Row],[Config]]),"")</f>
        <v>5.5999999999999999E-3</v>
      </c>
      <c r="Q11" s="2">
        <f>IFERROR(AVERAGEIFS(RawData[GasLayerRegenerate],RawData[Config],Averages8[[#This Row],[Config]]),"")</f>
        <v>1.34E-2</v>
      </c>
    </row>
    <row r="12" spans="1:17" x14ac:dyDescent="0.3">
      <c r="A12" t="s">
        <v>30</v>
      </c>
      <c r="B12" s="2">
        <v>0.214</v>
      </c>
      <c r="C12" s="2">
        <v>5.0000000000000001E-3</v>
      </c>
      <c r="D12" s="2">
        <v>0.23200000000000001</v>
      </c>
      <c r="E12" s="2">
        <v>1.2999999999999999E-2</v>
      </c>
      <c r="F12" s="3"/>
      <c r="G12" s="2">
        <v>7.0000000000000001E-3</v>
      </c>
      <c r="H12" s="2">
        <v>5.0000000000000001E-3</v>
      </c>
      <c r="I12"/>
      <c r="J12" t="s">
        <v>32</v>
      </c>
      <c r="K12" s="2">
        <f>IFERROR(AVERAGEIFS(RawData[GasGridTick],RawData[Config],Averages8[[#This Row],[Config]]),"")</f>
        <v>0.92380000000000018</v>
      </c>
      <c r="L12" s="2">
        <f>IFERROR(AVERAGEIFS(RawData[PawnGasEffectsTick],RawData[Config],Averages8[[#This Row],[Config]]),"")</f>
        <v>5.0000000000000001E-3</v>
      </c>
      <c r="M12" s="2">
        <f>IFERROR(AVERAGEIFS(RawData[MapPostTick],RawData[Config],Averages8[[#This Row],[Config]]),"")</f>
        <v>0.9396000000000001</v>
      </c>
      <c r="N12" s="2">
        <f>IFERROR(AVERAGEIFS(RawData[MapPreTick],RawData[Config],Averages8[[#This Row],[Config]]),"")</f>
        <v>4.0000000000000001E-3</v>
      </c>
      <c r="O12" s="2" t="str">
        <f>IFERROR(AVERAGEIFS(RawData[CustomGasLayerRegenerate],RawData[Config],Averages8[[#This Row],[Config]]),"")</f>
        <v/>
      </c>
      <c r="P12" s="2">
        <f>IFERROR(AVERAGEIFS(RawData[DrawGas],RawData[Config],Averages8[[#This Row],[Config]]),"")</f>
        <v>3.8E-3</v>
      </c>
      <c r="Q12" s="2">
        <f>IFERROR(AVERAGEIFS(RawData[GasLayerRegenerate],RawData[Config],Averages8[[#This Row],[Config]]),"")</f>
        <v>7.2000000000000007E-3</v>
      </c>
    </row>
    <row r="13" spans="1:17" x14ac:dyDescent="0.3">
      <c r="A13" t="s">
        <v>50</v>
      </c>
      <c r="B13" s="2">
        <v>0</v>
      </c>
      <c r="C13" s="2">
        <v>4.0000000000000001E-3</v>
      </c>
      <c r="D13" s="2">
        <v>1.4999999999999999E-2</v>
      </c>
      <c r="E13" s="2">
        <v>1.4999999999999999E-2</v>
      </c>
      <c r="F13" s="3"/>
      <c r="G13" s="3"/>
      <c r="H13" s="3"/>
      <c r="I13"/>
      <c r="J13" t="s">
        <v>36</v>
      </c>
      <c r="K13" s="2">
        <f>IFERROR(AVERAGEIFS(RawData[GasGridTick],RawData[Config],Averages8[[#This Row],[Config]]),"")</f>
        <v>2.7673999999999994</v>
      </c>
      <c r="L13" s="2">
        <f>IFERROR(AVERAGEIFS(RawData[PawnGasEffectsTick],RawData[Config],Averages8[[#This Row],[Config]]),"")</f>
        <v>6.4000000000000003E-3</v>
      </c>
      <c r="M13" s="2">
        <f>IFERROR(AVERAGEIFS(RawData[MapPostTick],RawData[Config],Averages8[[#This Row],[Config]]),"")</f>
        <v>2.7863999999999995</v>
      </c>
      <c r="N13" s="2">
        <f>IFERROR(AVERAGEIFS(RawData[MapPreTick],RawData[Config],Averages8[[#This Row],[Config]]),"")</f>
        <v>5.3999999999999994E-3</v>
      </c>
      <c r="O13" s="2">
        <f>IFERROR(AVERAGEIFS(RawData[CustomGasLayerRegenerate],RawData[Config],Averages8[[#This Row],[Config]]),"")</f>
        <v>7.1999999999999998E-3</v>
      </c>
      <c r="P13" s="2">
        <f>IFERROR(AVERAGEIFS(RawData[DrawGas],RawData[Config],Averages8[[#This Row],[Config]]),"")</f>
        <v>2.1999999999999997E-3</v>
      </c>
      <c r="Q13" s="2">
        <f>IFERROR(AVERAGEIFS(RawData[GasLayerRegenerate],RawData[Config],Averages8[[#This Row],[Config]]),"")</f>
        <v>9.6000000000000009E-3</v>
      </c>
    </row>
    <row r="14" spans="1:17" x14ac:dyDescent="0.3">
      <c r="A14" t="s">
        <v>50</v>
      </c>
      <c r="B14" s="2">
        <v>0</v>
      </c>
      <c r="C14" s="2">
        <v>4.0000000000000001E-3</v>
      </c>
      <c r="D14" s="2">
        <v>1.4E-2</v>
      </c>
      <c r="E14" s="2">
        <v>1.4999999999999999E-2</v>
      </c>
      <c r="F14" s="3"/>
      <c r="G14" s="3"/>
      <c r="H14" s="3"/>
      <c r="I14"/>
      <c r="O14"/>
      <c r="P14"/>
      <c r="Q14"/>
    </row>
    <row r="15" spans="1:17" x14ac:dyDescent="0.3">
      <c r="A15" t="s">
        <v>50</v>
      </c>
      <c r="B15" s="2">
        <v>0</v>
      </c>
      <c r="C15" s="2">
        <v>4.0000000000000001E-3</v>
      </c>
      <c r="D15" s="2">
        <v>1.4E-2</v>
      </c>
      <c r="E15" s="2">
        <v>1.7000000000000001E-2</v>
      </c>
      <c r="F15" s="3"/>
      <c r="G15" s="3"/>
      <c r="H15" s="3"/>
      <c r="I15"/>
      <c r="J15" s="5" t="s">
        <v>58</v>
      </c>
      <c r="K15" s="5"/>
      <c r="L15" s="5"/>
      <c r="M15" s="5"/>
      <c r="N15" s="5"/>
    </row>
    <row r="16" spans="1:17" x14ac:dyDescent="0.3">
      <c r="A16" t="s">
        <v>50</v>
      </c>
      <c r="B16" s="2">
        <v>0</v>
      </c>
      <c r="C16" s="2">
        <v>4.0000000000000001E-3</v>
      </c>
      <c r="D16" s="2">
        <v>1.2999999999999999E-2</v>
      </c>
      <c r="E16" s="2">
        <v>1.6E-2</v>
      </c>
      <c r="F16" s="3"/>
      <c r="G16" s="3"/>
      <c r="H16" s="3"/>
      <c r="I16"/>
      <c r="J16" t="s">
        <v>20</v>
      </c>
      <c r="K16" s="2" t="s">
        <v>22</v>
      </c>
      <c r="L16" s="2" t="s">
        <v>23</v>
      </c>
      <c r="M16" s="2" t="s">
        <v>24</v>
      </c>
      <c r="N16" s="2" t="s">
        <v>25</v>
      </c>
    </row>
    <row r="17" spans="1:14" x14ac:dyDescent="0.3">
      <c r="A17" t="s">
        <v>50</v>
      </c>
      <c r="B17" s="2">
        <v>0</v>
      </c>
      <c r="C17" s="2">
        <v>4.0000000000000001E-3</v>
      </c>
      <c r="D17" s="2">
        <v>1.4999999999999999E-2</v>
      </c>
      <c r="E17" s="2">
        <v>1.6E-2</v>
      </c>
      <c r="F17" s="3"/>
      <c r="G17" s="3"/>
      <c r="H17" s="3"/>
      <c r="I17"/>
      <c r="J17" t="s">
        <v>31</v>
      </c>
      <c r="K17" s="2">
        <f>IFERROR(AVERAGEIFS(RawData[GasGridTick],RawData[Config],Averages7[[#This Row],[Config]]),"")</f>
        <v>0</v>
      </c>
      <c r="L17" s="2">
        <f>IFERROR(AVERAGEIFS(RawData[PawnGasEffectsTick],RawData[Config],Averages7[[#This Row],[Config]]),"")</f>
        <v>4.0000000000000001E-3</v>
      </c>
      <c r="M17" s="2">
        <f>IFERROR(AVERAGEIFS(RawData[MapPostTick],RawData[Config],Averages7[[#This Row],[Config]]),"")</f>
        <v>1.7400000000000002E-2</v>
      </c>
      <c r="N17" s="2">
        <f>IFERROR(AVERAGEIFS(RawData[MapPreTick],RawData[Config],Averages7[[#This Row],[Config]]),"")</f>
        <v>1.4799999999999999E-2</v>
      </c>
    </row>
    <row r="18" spans="1:14" x14ac:dyDescent="0.3">
      <c r="A18" t="s">
        <v>51</v>
      </c>
      <c r="B18" s="2">
        <v>2.5999999999999999E-2</v>
      </c>
      <c r="C18" s="2">
        <v>5.0000000000000001E-3</v>
      </c>
      <c r="D18" s="2">
        <v>3.7999999999999999E-2</v>
      </c>
      <c r="E18" s="2">
        <v>1.6E-2</v>
      </c>
      <c r="F18" s="3"/>
      <c r="G18" s="2">
        <v>4.0000000000000001E-3</v>
      </c>
      <c r="H18" s="2">
        <v>0</v>
      </c>
      <c r="I18"/>
      <c r="J18" t="s">
        <v>50</v>
      </c>
      <c r="K18" s="2">
        <f>IFERROR(AVERAGEIFS(RawData[GasGridTick],RawData[Config],Averages7[[#This Row],[Config]]),"")</f>
        <v>0</v>
      </c>
      <c r="L18" s="2">
        <f>IFERROR(AVERAGEIFS(RawData[PawnGasEffectsTick],RawData[Config],Averages7[[#This Row],[Config]]),"")</f>
        <v>4.0000000000000001E-3</v>
      </c>
      <c r="M18" s="2">
        <f>IFERROR(AVERAGEIFS(RawData[MapPostTick],RawData[Config],Averages7[[#This Row],[Config]]),"")</f>
        <v>1.4199999999999999E-2</v>
      </c>
      <c r="N18" s="2">
        <f>IFERROR(AVERAGEIFS(RawData[MapPreTick],RawData[Config],Averages7[[#This Row],[Config]]),"")</f>
        <v>1.5800000000000002E-2</v>
      </c>
    </row>
    <row r="19" spans="1:14" x14ac:dyDescent="0.3">
      <c r="A19" t="s">
        <v>51</v>
      </c>
      <c r="B19" s="2">
        <v>2.7E-2</v>
      </c>
      <c r="C19" s="2">
        <v>5.0000000000000001E-3</v>
      </c>
      <c r="D19" s="2">
        <v>0.04</v>
      </c>
      <c r="E19" s="2">
        <v>1.4999999999999999E-2</v>
      </c>
      <c r="F19" s="3"/>
      <c r="G19" s="2">
        <v>5.0000000000000001E-3</v>
      </c>
      <c r="H19" s="2">
        <v>0</v>
      </c>
      <c r="I19"/>
      <c r="J19" t="s">
        <v>35</v>
      </c>
      <c r="K19" s="2">
        <f>IFERROR(AVERAGEIFS(RawData[GasGridTick],RawData[Config],Averages7[[#This Row],[Config]]),"")</f>
        <v>0</v>
      </c>
      <c r="L19" s="2">
        <f>IFERROR(AVERAGEIFS(RawData[PawnGasEffectsTick],RawData[Config],Averages7[[#This Row],[Config]]),"")</f>
        <v>4.0000000000000001E-3</v>
      </c>
      <c r="M19" s="2">
        <f>IFERROR(AVERAGEIFS(RawData[MapPostTick],RawData[Config],Averages7[[#This Row],[Config]]),"")</f>
        <v>1.8599999999999998E-2</v>
      </c>
      <c r="N19" s="2">
        <f>IFERROR(AVERAGEIFS(RawData[MapPreTick],RawData[Config],Averages7[[#This Row],[Config]]),"")</f>
        <v>1.26E-2</v>
      </c>
    </row>
    <row r="20" spans="1:14" x14ac:dyDescent="0.3">
      <c r="A20" t="s">
        <v>51</v>
      </c>
      <c r="B20" s="2">
        <v>2.5999999999999999E-2</v>
      </c>
      <c r="C20" s="2">
        <v>5.0000000000000001E-3</v>
      </c>
      <c r="D20" s="2">
        <v>3.9E-2</v>
      </c>
      <c r="E20" s="2">
        <v>1.4999999999999999E-2</v>
      </c>
      <c r="F20" s="3"/>
      <c r="G20" s="2">
        <v>5.0000000000000001E-3</v>
      </c>
      <c r="H20" s="2">
        <v>0</v>
      </c>
      <c r="J20" t="s">
        <v>52</v>
      </c>
      <c r="K20" s="2">
        <f>IFERROR(AVERAGEIFS(RawData[GasGridTick],RawData[Config],Averages7[[#This Row],[Config]]),"")</f>
        <v>0</v>
      </c>
      <c r="L20" s="2">
        <f>IFERROR(AVERAGEIFS(RawData[PawnGasEffectsTick],RawData[Config],Averages7[[#This Row],[Config]]),"")</f>
        <v>4.0000000000000001E-3</v>
      </c>
      <c r="M20" s="2">
        <f>IFERROR(AVERAGEIFS(RawData[MapPostTick],RawData[Config],Averages7[[#This Row],[Config]]),"")</f>
        <v>1.3799999999999998E-2</v>
      </c>
      <c r="N20" s="2">
        <f>IFERROR(AVERAGEIFS(RawData[MapPreTick],RawData[Config],Averages7[[#This Row],[Config]]),"")</f>
        <v>1.4200000000000001E-2</v>
      </c>
    </row>
    <row r="21" spans="1:14" x14ac:dyDescent="0.3">
      <c r="A21" t="s">
        <v>51</v>
      </c>
      <c r="B21" s="2">
        <v>2.8000000000000001E-2</v>
      </c>
      <c r="C21" s="2">
        <v>5.0000000000000001E-3</v>
      </c>
      <c r="D21" s="2">
        <v>4.3999999999999997E-2</v>
      </c>
      <c r="E21" s="2">
        <v>1.6E-2</v>
      </c>
      <c r="F21" s="3"/>
      <c r="G21" s="2">
        <v>6.0000000000000001E-3</v>
      </c>
      <c r="H21" s="2">
        <v>0</v>
      </c>
      <c r="J21" t="s">
        <v>33</v>
      </c>
      <c r="K21" s="2">
        <f>IFERROR(AVERAGEIFS(RawData[GasGridTick],RawData[Config],Averages7[[#This Row],[Config]]),"")</f>
        <v>0</v>
      </c>
      <c r="L21" s="2">
        <f>IFERROR(AVERAGEIFS(RawData[PawnGasEffectsTick],RawData[Config],Averages7[[#This Row],[Config]]),"")</f>
        <v>4.0000000000000001E-3</v>
      </c>
      <c r="M21" s="2">
        <f>IFERROR(AVERAGEIFS(RawData[MapPostTick],RawData[Config],Averages7[[#This Row],[Config]]),"")</f>
        <v>1.7800000000000003E-2</v>
      </c>
      <c r="N21" s="2">
        <f>IFERROR(AVERAGEIFS(RawData[MapPreTick],RawData[Config],Averages7[[#This Row],[Config]]),"")</f>
        <v>1.4199999999999999E-2</v>
      </c>
    </row>
    <row r="22" spans="1:14" x14ac:dyDescent="0.3">
      <c r="A22" t="s">
        <v>51</v>
      </c>
      <c r="B22" s="2">
        <v>2.8000000000000001E-2</v>
      </c>
      <c r="C22" s="2">
        <v>5.0000000000000001E-3</v>
      </c>
      <c r="D22" s="2">
        <v>4.2999999999999997E-2</v>
      </c>
      <c r="E22" s="2">
        <v>1.6E-2</v>
      </c>
      <c r="F22" s="3"/>
      <c r="G22" s="2">
        <v>7.0000000000000001E-3</v>
      </c>
      <c r="H22" s="2">
        <v>0</v>
      </c>
      <c r="J22" t="s">
        <v>54</v>
      </c>
      <c r="K22" s="2">
        <f>IFERROR(AVERAGEIFS(RawData[GasGridTick],RawData[Config],Averages7[[#This Row],[Config]]),"")</f>
        <v>0</v>
      </c>
      <c r="L22" s="2">
        <f>IFERROR(AVERAGEIFS(RawData[PawnGasEffectsTick],RawData[Config],Averages7[[#This Row],[Config]]),"")</f>
        <v>4.0000000000000001E-3</v>
      </c>
      <c r="M22" s="2">
        <f>IFERROR(AVERAGEIFS(RawData[MapPostTick],RawData[Config],Averages7[[#This Row],[Config]]),"")</f>
        <v>1.4400000000000001E-2</v>
      </c>
      <c r="N22" s="2">
        <f>IFERROR(AVERAGEIFS(RawData[MapPreTick],RawData[Config],Averages7[[#This Row],[Config]]),"")</f>
        <v>1.5800000000000002E-2</v>
      </c>
    </row>
    <row r="23" spans="1:14" x14ac:dyDescent="0.3">
      <c r="A23" t="s">
        <v>35</v>
      </c>
      <c r="B23" s="2">
        <v>0</v>
      </c>
      <c r="C23" s="2">
        <v>4.0000000000000001E-3</v>
      </c>
      <c r="D23" s="2">
        <v>1.9E-2</v>
      </c>
      <c r="E23" s="2">
        <v>1.2999999999999999E-2</v>
      </c>
      <c r="F23" s="3"/>
      <c r="G23" s="3"/>
      <c r="H23" s="3"/>
      <c r="J23" t="s">
        <v>37</v>
      </c>
      <c r="K23" s="2">
        <f>IFERROR(AVERAGEIFS(RawData[GasGridTick],RawData[Config],Averages7[[#This Row],[Config]]),"")</f>
        <v>0</v>
      </c>
      <c r="L23" s="2">
        <f>IFERROR(AVERAGEIFS(RawData[PawnGasEffectsTick],RawData[Config],Averages7[[#This Row],[Config]]),"")</f>
        <v>4.0000000000000001E-3</v>
      </c>
      <c r="M23" s="2">
        <f>IFERROR(AVERAGEIFS(RawData[MapPostTick],RawData[Config],Averages7[[#This Row],[Config]]),"")</f>
        <v>1.8000000000000002E-2</v>
      </c>
      <c r="N23" s="2">
        <f>IFERROR(AVERAGEIFS(RawData[MapPreTick],RawData[Config],Averages7[[#This Row],[Config]]),"")</f>
        <v>1.1399999999999999E-2</v>
      </c>
    </row>
    <row r="24" spans="1:14" x14ac:dyDescent="0.3">
      <c r="A24" t="s">
        <v>35</v>
      </c>
      <c r="B24" s="2">
        <v>0</v>
      </c>
      <c r="C24" s="2">
        <v>4.0000000000000001E-3</v>
      </c>
      <c r="D24" s="2">
        <v>1.7999999999999999E-2</v>
      </c>
      <c r="E24" s="2">
        <v>1.2E-2</v>
      </c>
      <c r="F24" s="3"/>
      <c r="G24" s="3"/>
      <c r="H24" s="3"/>
      <c r="J24" t="s">
        <v>56</v>
      </c>
      <c r="K24" s="2">
        <f>IFERROR(AVERAGEIFS(RawData[GasGridTick],RawData[Config],Averages7[[#This Row],[Config]]),"")</f>
        <v>0</v>
      </c>
      <c r="L24" s="2">
        <f>IFERROR(AVERAGEIFS(RawData[PawnGasEffectsTick],RawData[Config],Averages7[[#This Row],[Config]]),"")</f>
        <v>4.0000000000000001E-3</v>
      </c>
      <c r="M24" s="2">
        <f>IFERROR(AVERAGEIFS(RawData[MapPostTick],RawData[Config],Averages7[[#This Row],[Config]]),"")</f>
        <v>1.4660000000000001E-2</v>
      </c>
      <c r="N24" s="2">
        <f>IFERROR(AVERAGEIFS(RawData[MapPreTick],RawData[Config],Averages7[[#This Row],[Config]]),"")</f>
        <v>1.4199999999999999E-2</v>
      </c>
    </row>
    <row r="25" spans="1:14" x14ac:dyDescent="0.3">
      <c r="A25" t="s">
        <v>35</v>
      </c>
      <c r="B25" s="2">
        <v>0</v>
      </c>
      <c r="C25" s="2">
        <v>4.0000000000000001E-3</v>
      </c>
      <c r="D25" s="2">
        <v>1.7000000000000001E-2</v>
      </c>
      <c r="E25" s="2">
        <v>1.2E-2</v>
      </c>
      <c r="F25" s="3"/>
      <c r="G25" s="3"/>
      <c r="H25" s="3"/>
    </row>
    <row r="26" spans="1:14" x14ac:dyDescent="0.3">
      <c r="A26" t="s">
        <v>35</v>
      </c>
      <c r="B26" s="2">
        <v>0</v>
      </c>
      <c r="C26" s="2">
        <v>4.0000000000000001E-3</v>
      </c>
      <c r="D26" s="2">
        <v>1.9E-2</v>
      </c>
      <c r="E26" s="2">
        <v>1.2E-2</v>
      </c>
      <c r="F26" s="3"/>
      <c r="G26" s="3"/>
      <c r="H26" s="3"/>
    </row>
    <row r="27" spans="1:14" x14ac:dyDescent="0.3">
      <c r="A27" t="s">
        <v>35</v>
      </c>
      <c r="B27" s="2">
        <v>0</v>
      </c>
      <c r="C27" s="2">
        <v>4.0000000000000001E-3</v>
      </c>
      <c r="D27" s="2">
        <v>0.02</v>
      </c>
      <c r="E27" s="2">
        <v>1.4E-2</v>
      </c>
      <c r="F27" s="3"/>
      <c r="G27" s="3"/>
      <c r="H27" s="3"/>
    </row>
    <row r="28" spans="1:14" x14ac:dyDescent="0.3">
      <c r="A28" t="s">
        <v>34</v>
      </c>
      <c r="B28" s="2">
        <v>0.9</v>
      </c>
      <c r="C28" s="2">
        <v>5.0000000000000001E-3</v>
      </c>
      <c r="D28" s="2">
        <v>0.91600000000000004</v>
      </c>
      <c r="E28" s="2">
        <v>4.0000000000000001E-3</v>
      </c>
      <c r="F28" s="2">
        <v>0</v>
      </c>
      <c r="G28" s="2">
        <v>6.0000000000000001E-3</v>
      </c>
      <c r="H28" s="2">
        <v>1.6E-2</v>
      </c>
    </row>
    <row r="29" spans="1:14" x14ac:dyDescent="0.3">
      <c r="A29" t="s">
        <v>34</v>
      </c>
      <c r="B29" s="2">
        <v>0.91800000000000004</v>
      </c>
      <c r="C29" s="2">
        <v>5.0000000000000001E-3</v>
      </c>
      <c r="D29" s="2">
        <v>0.93799999999999994</v>
      </c>
      <c r="E29" s="2">
        <v>4.0000000000000001E-3</v>
      </c>
      <c r="F29" s="2">
        <v>0</v>
      </c>
      <c r="G29" s="2">
        <v>6.0000000000000001E-3</v>
      </c>
      <c r="H29" s="2">
        <v>1.2E-2</v>
      </c>
    </row>
    <row r="30" spans="1:14" x14ac:dyDescent="0.3">
      <c r="A30" t="s">
        <v>34</v>
      </c>
      <c r="B30" s="2">
        <v>0.91900000000000004</v>
      </c>
      <c r="C30" s="2">
        <v>5.0000000000000001E-3</v>
      </c>
      <c r="D30" s="2">
        <v>0.93700000000000006</v>
      </c>
      <c r="E30" s="2">
        <v>4.0000000000000001E-3</v>
      </c>
      <c r="F30" s="2">
        <v>0</v>
      </c>
      <c r="G30" s="2">
        <v>5.0000000000000001E-3</v>
      </c>
      <c r="H30" s="2">
        <v>1.2E-2</v>
      </c>
    </row>
    <row r="31" spans="1:14" x14ac:dyDescent="0.3">
      <c r="A31" t="s">
        <v>34</v>
      </c>
      <c r="B31" s="2">
        <v>0.91400000000000003</v>
      </c>
      <c r="C31" s="2">
        <v>5.0000000000000001E-3</v>
      </c>
      <c r="D31" s="2">
        <v>0.93</v>
      </c>
      <c r="E31" s="2">
        <v>4.0000000000000001E-3</v>
      </c>
      <c r="F31" s="2">
        <v>0</v>
      </c>
      <c r="G31" s="2">
        <v>4.0000000000000001E-3</v>
      </c>
      <c r="H31" s="2">
        <v>8.9999999999999993E-3</v>
      </c>
    </row>
    <row r="32" spans="1:14" x14ac:dyDescent="0.3">
      <c r="A32" t="s">
        <v>34</v>
      </c>
      <c r="B32" s="2">
        <v>0.92</v>
      </c>
      <c r="C32" s="2">
        <v>5.0000000000000001E-3</v>
      </c>
      <c r="D32" s="2">
        <v>0.93500000000000005</v>
      </c>
      <c r="E32" s="2">
        <v>4.0000000000000001E-3</v>
      </c>
      <c r="F32" s="2">
        <v>0</v>
      </c>
      <c r="G32" s="2">
        <v>7.0000000000000001E-3</v>
      </c>
      <c r="H32" s="2">
        <v>1.7999999999999999E-2</v>
      </c>
    </row>
    <row r="33" spans="1:8" x14ac:dyDescent="0.3">
      <c r="A33" t="s">
        <v>52</v>
      </c>
      <c r="B33" s="2">
        <v>0</v>
      </c>
      <c r="C33" s="2">
        <v>4.0000000000000001E-3</v>
      </c>
      <c r="D33" s="2">
        <v>1.4999999999999999E-2</v>
      </c>
      <c r="E33" s="2">
        <v>1.4E-2</v>
      </c>
      <c r="F33" s="3"/>
      <c r="G33" s="3"/>
      <c r="H33" s="3"/>
    </row>
    <row r="34" spans="1:8" x14ac:dyDescent="0.3">
      <c r="A34" t="s">
        <v>52</v>
      </c>
      <c r="B34" s="2">
        <v>0</v>
      </c>
      <c r="C34" s="2">
        <v>4.0000000000000001E-3</v>
      </c>
      <c r="D34" s="2">
        <v>1.4E-2</v>
      </c>
      <c r="E34" s="2">
        <v>1.2999999999999999E-2</v>
      </c>
      <c r="F34" s="3"/>
      <c r="G34" s="3"/>
      <c r="H34" s="3"/>
    </row>
    <row r="35" spans="1:8" x14ac:dyDescent="0.3">
      <c r="A35" t="s">
        <v>52</v>
      </c>
      <c r="B35" s="2">
        <v>0</v>
      </c>
      <c r="C35" s="2">
        <v>4.0000000000000001E-3</v>
      </c>
      <c r="D35" s="2">
        <v>1.4999999999999999E-2</v>
      </c>
      <c r="E35" s="2">
        <v>1.2999999999999999E-2</v>
      </c>
      <c r="F35" s="3"/>
      <c r="G35" s="3"/>
      <c r="H35" s="3"/>
    </row>
    <row r="36" spans="1:8" x14ac:dyDescent="0.3">
      <c r="A36" t="s">
        <v>52</v>
      </c>
      <c r="B36" s="2">
        <v>0</v>
      </c>
      <c r="C36" s="2">
        <v>4.0000000000000001E-3</v>
      </c>
      <c r="D36" s="2">
        <v>1.2999999999999999E-2</v>
      </c>
      <c r="E36" s="2">
        <v>1.4999999999999999E-2</v>
      </c>
      <c r="F36" s="3"/>
      <c r="G36" s="3"/>
      <c r="H36" s="3"/>
    </row>
    <row r="37" spans="1:8" x14ac:dyDescent="0.3">
      <c r="A37" t="s">
        <v>52</v>
      </c>
      <c r="B37" s="2">
        <v>0</v>
      </c>
      <c r="C37" s="2">
        <v>4.0000000000000001E-3</v>
      </c>
      <c r="D37" s="2">
        <v>1.2E-2</v>
      </c>
      <c r="E37" s="2">
        <v>1.6E-2</v>
      </c>
      <c r="F37" s="3"/>
      <c r="G37" s="3"/>
      <c r="H37" s="3"/>
    </row>
    <row r="38" spans="1:8" x14ac:dyDescent="0.3">
      <c r="A38" t="s">
        <v>53</v>
      </c>
      <c r="B38" s="2">
        <v>0.04</v>
      </c>
      <c r="C38" s="2">
        <v>5.0000000000000001E-3</v>
      </c>
      <c r="D38" s="2">
        <v>5.2999999999999999E-2</v>
      </c>
      <c r="E38" s="2">
        <v>1.4999999999999999E-2</v>
      </c>
      <c r="F38" s="2">
        <v>0</v>
      </c>
      <c r="G38" s="2">
        <v>8.0000000000000002E-3</v>
      </c>
      <c r="H38" s="2">
        <v>0</v>
      </c>
    </row>
    <row r="39" spans="1:8" x14ac:dyDescent="0.3">
      <c r="A39" t="s">
        <v>53</v>
      </c>
      <c r="B39" s="2">
        <v>0.04</v>
      </c>
      <c r="C39" s="2">
        <v>5.0000000000000001E-3</v>
      </c>
      <c r="D39" s="2">
        <v>5.3999999999999999E-2</v>
      </c>
      <c r="E39" s="2">
        <v>1.4999999999999999E-2</v>
      </c>
      <c r="F39" s="2">
        <v>0</v>
      </c>
      <c r="G39" s="2">
        <v>8.0000000000000002E-3</v>
      </c>
      <c r="H39" s="2">
        <v>0</v>
      </c>
    </row>
    <row r="40" spans="1:8" x14ac:dyDescent="0.3">
      <c r="A40" t="s">
        <v>53</v>
      </c>
      <c r="B40" s="2">
        <v>3.9E-2</v>
      </c>
      <c r="C40" s="2">
        <v>5.0000000000000001E-3</v>
      </c>
      <c r="D40" s="2">
        <v>5.1999999999999998E-2</v>
      </c>
      <c r="E40" s="2">
        <v>1.2999999999999999E-2</v>
      </c>
      <c r="F40" s="2">
        <v>0</v>
      </c>
      <c r="G40" s="2">
        <v>8.9999999999999993E-3</v>
      </c>
      <c r="H40" s="2">
        <v>0</v>
      </c>
    </row>
    <row r="41" spans="1:8" x14ac:dyDescent="0.3">
      <c r="A41" t="s">
        <v>53</v>
      </c>
      <c r="B41" s="2">
        <v>0.04</v>
      </c>
      <c r="C41" s="2">
        <v>6.0000000000000001E-3</v>
      </c>
      <c r="D41" s="2">
        <v>5.3999999999999999E-2</v>
      </c>
      <c r="E41" s="2">
        <v>1.4999999999999999E-2</v>
      </c>
      <c r="F41" s="2">
        <v>0</v>
      </c>
      <c r="G41" s="2">
        <v>8.0000000000000002E-3</v>
      </c>
      <c r="H41" s="2">
        <v>0</v>
      </c>
    </row>
    <row r="42" spans="1:8" x14ac:dyDescent="0.3">
      <c r="A42" t="s">
        <v>53</v>
      </c>
      <c r="B42" s="2">
        <v>0.04</v>
      </c>
      <c r="C42" s="2">
        <v>6.0000000000000001E-3</v>
      </c>
      <c r="D42" s="2">
        <v>5.6000000000000001E-2</v>
      </c>
      <c r="E42" s="2">
        <v>1.2999999999999999E-2</v>
      </c>
      <c r="F42" s="2">
        <v>0</v>
      </c>
      <c r="G42" s="2">
        <v>8.9999999999999993E-3</v>
      </c>
      <c r="H42" s="2">
        <v>0</v>
      </c>
    </row>
    <row r="43" spans="1:8" x14ac:dyDescent="0.3">
      <c r="A43" t="s">
        <v>33</v>
      </c>
      <c r="B43" s="2">
        <v>0</v>
      </c>
      <c r="C43" s="2">
        <v>4.0000000000000001E-3</v>
      </c>
      <c r="D43" s="2">
        <v>2.1000000000000001E-2</v>
      </c>
      <c r="E43" s="2">
        <v>1.4E-2</v>
      </c>
      <c r="F43" s="3"/>
      <c r="G43" s="3"/>
      <c r="H43" s="3"/>
    </row>
    <row r="44" spans="1:8" x14ac:dyDescent="0.3">
      <c r="A44" t="s">
        <v>33</v>
      </c>
      <c r="B44" s="2">
        <v>0</v>
      </c>
      <c r="C44" s="2">
        <v>4.0000000000000001E-3</v>
      </c>
      <c r="D44" s="2">
        <v>1.7000000000000001E-2</v>
      </c>
      <c r="E44" s="2">
        <v>1.4999999999999999E-2</v>
      </c>
      <c r="F44" s="3"/>
      <c r="G44" s="3"/>
      <c r="H44" s="3"/>
    </row>
    <row r="45" spans="1:8" x14ac:dyDescent="0.3">
      <c r="A45" t="s">
        <v>33</v>
      </c>
      <c r="B45" s="2">
        <v>0</v>
      </c>
      <c r="C45" s="2">
        <v>4.0000000000000001E-3</v>
      </c>
      <c r="D45" s="2">
        <v>1.7000000000000001E-2</v>
      </c>
      <c r="E45" s="2">
        <v>1.4E-2</v>
      </c>
      <c r="F45" s="3"/>
      <c r="G45" s="3"/>
      <c r="H45" s="3"/>
    </row>
    <row r="46" spans="1:8" x14ac:dyDescent="0.3">
      <c r="A46" t="s">
        <v>33</v>
      </c>
      <c r="B46" s="2">
        <v>0</v>
      </c>
      <c r="C46" s="2">
        <v>4.0000000000000001E-3</v>
      </c>
      <c r="D46" s="2">
        <v>1.7000000000000001E-2</v>
      </c>
      <c r="E46" s="2">
        <v>1.4E-2</v>
      </c>
      <c r="F46" s="3"/>
      <c r="G46" s="3"/>
      <c r="H46" s="3"/>
    </row>
    <row r="47" spans="1:8" x14ac:dyDescent="0.3">
      <c r="A47" t="s">
        <v>33</v>
      </c>
      <c r="B47" s="2">
        <v>0</v>
      </c>
      <c r="C47" s="2">
        <v>4.0000000000000001E-3</v>
      </c>
      <c r="D47" s="2">
        <v>1.7000000000000001E-2</v>
      </c>
      <c r="E47" s="2">
        <v>1.4E-2</v>
      </c>
      <c r="F47" s="3"/>
      <c r="G47" s="3"/>
      <c r="H47" s="3"/>
    </row>
    <row r="48" spans="1:8" x14ac:dyDescent="0.3">
      <c r="A48" t="s">
        <v>32</v>
      </c>
      <c r="B48" s="2">
        <v>0.92400000000000004</v>
      </c>
      <c r="C48" s="2">
        <v>5.0000000000000001E-3</v>
      </c>
      <c r="D48" s="2">
        <v>0.94</v>
      </c>
      <c r="E48" s="2">
        <v>4.0000000000000001E-3</v>
      </c>
      <c r="F48" s="3"/>
      <c r="G48">
        <v>3.0000000000000001E-3</v>
      </c>
      <c r="H48">
        <v>6.0000000000000001E-3</v>
      </c>
    </row>
    <row r="49" spans="1:8" x14ac:dyDescent="0.3">
      <c r="A49" t="s">
        <v>32</v>
      </c>
      <c r="B49" s="2">
        <v>0.92200000000000004</v>
      </c>
      <c r="C49" s="2">
        <v>5.0000000000000001E-3</v>
      </c>
      <c r="D49" s="2">
        <v>0.93700000000000006</v>
      </c>
      <c r="E49" s="2">
        <v>4.0000000000000001E-3</v>
      </c>
      <c r="F49" s="3"/>
      <c r="G49">
        <v>4.0000000000000001E-3</v>
      </c>
      <c r="H49">
        <v>6.0000000000000001E-3</v>
      </c>
    </row>
    <row r="50" spans="1:8" x14ac:dyDescent="0.3">
      <c r="A50" t="s">
        <v>32</v>
      </c>
      <c r="B50" s="2">
        <v>0.92300000000000004</v>
      </c>
      <c r="C50" s="2">
        <v>5.0000000000000001E-3</v>
      </c>
      <c r="D50" s="2">
        <v>0.93799999999999994</v>
      </c>
      <c r="E50" s="2">
        <v>4.0000000000000001E-3</v>
      </c>
      <c r="F50" s="3"/>
      <c r="G50">
        <v>3.0000000000000001E-3</v>
      </c>
      <c r="H50">
        <v>5.0000000000000001E-3</v>
      </c>
    </row>
    <row r="51" spans="1:8" x14ac:dyDescent="0.3">
      <c r="A51" t="s">
        <v>32</v>
      </c>
      <c r="B51" s="2">
        <v>0.92600000000000005</v>
      </c>
      <c r="C51" s="2">
        <v>5.0000000000000001E-3</v>
      </c>
      <c r="D51" s="2">
        <v>0.94299999999999995</v>
      </c>
      <c r="E51" s="2">
        <v>4.0000000000000001E-3</v>
      </c>
      <c r="F51" s="3"/>
      <c r="G51">
        <v>4.0000000000000001E-3</v>
      </c>
      <c r="H51">
        <v>8.0000000000000002E-3</v>
      </c>
    </row>
    <row r="52" spans="1:8" x14ac:dyDescent="0.3">
      <c r="A52" t="s">
        <v>32</v>
      </c>
      <c r="B52" s="2">
        <v>0.92400000000000004</v>
      </c>
      <c r="C52" s="2">
        <v>5.0000000000000001E-3</v>
      </c>
      <c r="D52" s="2">
        <v>0.94</v>
      </c>
      <c r="E52" s="2">
        <v>4.0000000000000001E-3</v>
      </c>
      <c r="F52" s="3"/>
      <c r="G52" s="2">
        <v>5.0000000000000001E-3</v>
      </c>
      <c r="H52" s="2">
        <v>1.0999999999999999E-2</v>
      </c>
    </row>
    <row r="53" spans="1:8" x14ac:dyDescent="0.3">
      <c r="A53" t="s">
        <v>54</v>
      </c>
      <c r="B53" s="2">
        <v>0</v>
      </c>
      <c r="C53" s="2">
        <v>4.0000000000000001E-3</v>
      </c>
      <c r="D53" s="2">
        <v>1.2E-2</v>
      </c>
      <c r="E53" s="2">
        <v>1.6E-2</v>
      </c>
      <c r="F53" s="3"/>
      <c r="G53" s="3"/>
      <c r="H53" s="3"/>
    </row>
    <row r="54" spans="1:8" x14ac:dyDescent="0.3">
      <c r="A54" t="s">
        <v>54</v>
      </c>
      <c r="B54" s="2">
        <v>0</v>
      </c>
      <c r="C54" s="2">
        <v>4.0000000000000001E-3</v>
      </c>
      <c r="D54" s="2">
        <v>1.4E-2</v>
      </c>
      <c r="E54" s="2">
        <v>1.6E-2</v>
      </c>
      <c r="F54" s="3"/>
      <c r="G54" s="3"/>
      <c r="H54" s="3"/>
    </row>
    <row r="55" spans="1:8" x14ac:dyDescent="0.3">
      <c r="A55" t="s">
        <v>54</v>
      </c>
      <c r="B55" s="2">
        <v>0</v>
      </c>
      <c r="C55" s="2">
        <v>4.0000000000000001E-3</v>
      </c>
      <c r="D55" s="2">
        <v>1.4E-2</v>
      </c>
      <c r="E55" s="2">
        <v>1.6E-2</v>
      </c>
      <c r="F55" s="3"/>
      <c r="G55" s="3"/>
      <c r="H55" s="3"/>
    </row>
    <row r="56" spans="1:8" x14ac:dyDescent="0.3">
      <c r="A56" t="s">
        <v>54</v>
      </c>
      <c r="B56" s="2">
        <v>0</v>
      </c>
      <c r="C56" s="2">
        <v>4.0000000000000001E-3</v>
      </c>
      <c r="D56" s="2">
        <v>1.7000000000000001E-2</v>
      </c>
      <c r="E56" s="2">
        <v>1.6E-2</v>
      </c>
      <c r="F56" s="3"/>
      <c r="G56" s="3"/>
      <c r="H56" s="3"/>
    </row>
    <row r="57" spans="1:8" x14ac:dyDescent="0.3">
      <c r="A57" t="s">
        <v>54</v>
      </c>
      <c r="B57" s="2">
        <v>0</v>
      </c>
      <c r="C57" s="2">
        <v>4.0000000000000001E-3</v>
      </c>
      <c r="D57" s="2">
        <v>1.4999999999999999E-2</v>
      </c>
      <c r="E57" s="2">
        <v>1.4999999999999999E-2</v>
      </c>
      <c r="F57" s="3"/>
      <c r="G57" s="3"/>
      <c r="H57" s="3"/>
    </row>
    <row r="58" spans="1:8" x14ac:dyDescent="0.3">
      <c r="A58" t="s">
        <v>55</v>
      </c>
      <c r="B58" s="2">
        <v>0.04</v>
      </c>
      <c r="C58" s="2">
        <v>5.0000000000000001E-3</v>
      </c>
      <c r="D58" s="2">
        <v>5.3999999999999999E-2</v>
      </c>
      <c r="E58" s="2">
        <v>1.6E-2</v>
      </c>
      <c r="F58" s="3"/>
      <c r="G58" s="2">
        <v>8.9999999999999993E-3</v>
      </c>
      <c r="H58" s="2">
        <v>0</v>
      </c>
    </row>
    <row r="59" spans="1:8" x14ac:dyDescent="0.3">
      <c r="A59" t="s">
        <v>55</v>
      </c>
      <c r="B59" s="2">
        <v>3.9E-2</v>
      </c>
      <c r="C59" s="2">
        <v>6.0000000000000001E-3</v>
      </c>
      <c r="D59" s="2">
        <v>5.1999999999999998E-2</v>
      </c>
      <c r="E59" s="2">
        <v>1.4999999999999999E-2</v>
      </c>
      <c r="F59" s="3"/>
      <c r="G59" s="2">
        <v>8.0000000000000002E-3</v>
      </c>
      <c r="H59" s="2">
        <v>0</v>
      </c>
    </row>
    <row r="60" spans="1:8" x14ac:dyDescent="0.3">
      <c r="A60" t="s">
        <v>55</v>
      </c>
      <c r="B60" s="2">
        <v>3.9E-2</v>
      </c>
      <c r="C60" s="2">
        <v>5.0000000000000001E-3</v>
      </c>
      <c r="D60" s="2">
        <v>5.3999999999999999E-2</v>
      </c>
      <c r="E60" s="2">
        <v>1.4E-2</v>
      </c>
      <c r="F60" s="3"/>
      <c r="G60" s="2">
        <v>8.0000000000000002E-3</v>
      </c>
      <c r="H60" s="2">
        <v>0</v>
      </c>
    </row>
    <row r="61" spans="1:8" x14ac:dyDescent="0.3">
      <c r="A61" t="s">
        <v>55</v>
      </c>
      <c r="B61" s="2">
        <v>0.04</v>
      </c>
      <c r="C61" s="2">
        <v>5.0000000000000001E-3</v>
      </c>
      <c r="D61" s="2">
        <v>5.5E-2</v>
      </c>
      <c r="E61" s="2">
        <v>1.6E-2</v>
      </c>
      <c r="F61" s="3"/>
      <c r="G61" s="2">
        <v>8.9999999999999993E-3</v>
      </c>
      <c r="H61" s="2">
        <v>0</v>
      </c>
    </row>
    <row r="62" spans="1:8" x14ac:dyDescent="0.3">
      <c r="A62" t="s">
        <v>55</v>
      </c>
      <c r="B62" s="2">
        <v>0.04</v>
      </c>
      <c r="C62" s="2">
        <v>5.0000000000000001E-3</v>
      </c>
      <c r="D62" s="2">
        <v>5.1999999999999998E-2</v>
      </c>
      <c r="E62" s="2">
        <v>1.4999999999999999E-2</v>
      </c>
      <c r="F62" s="3"/>
      <c r="G62" s="2">
        <v>8.0000000000000002E-3</v>
      </c>
      <c r="H62" s="2">
        <v>0</v>
      </c>
    </row>
    <row r="63" spans="1:8" x14ac:dyDescent="0.3">
      <c r="A63" t="s">
        <v>37</v>
      </c>
      <c r="B63" s="2">
        <v>0</v>
      </c>
      <c r="C63" s="2">
        <v>4.0000000000000001E-3</v>
      </c>
      <c r="D63" s="2">
        <v>1.9E-2</v>
      </c>
      <c r="E63" s="2">
        <v>1.2E-2</v>
      </c>
      <c r="F63" s="3"/>
      <c r="G63" s="3"/>
      <c r="H63" s="3"/>
    </row>
    <row r="64" spans="1:8" x14ac:dyDescent="0.3">
      <c r="A64" t="s">
        <v>37</v>
      </c>
      <c r="B64" s="2">
        <v>0</v>
      </c>
      <c r="C64" s="2">
        <v>4.0000000000000001E-3</v>
      </c>
      <c r="D64" s="2">
        <v>1.7000000000000001E-2</v>
      </c>
      <c r="E64" s="2">
        <v>1.0999999999999999E-2</v>
      </c>
      <c r="F64" s="3"/>
      <c r="G64" s="3"/>
      <c r="H64" s="3"/>
    </row>
    <row r="65" spans="1:8" x14ac:dyDescent="0.3">
      <c r="A65" t="s">
        <v>37</v>
      </c>
      <c r="B65" s="2">
        <v>0</v>
      </c>
      <c r="C65" s="2">
        <v>4.0000000000000001E-3</v>
      </c>
      <c r="D65" s="2">
        <v>1.7000000000000001E-2</v>
      </c>
      <c r="E65" s="2">
        <v>1.0999999999999999E-2</v>
      </c>
      <c r="F65" s="3"/>
      <c r="G65" s="3"/>
      <c r="H65" s="3"/>
    </row>
    <row r="66" spans="1:8" x14ac:dyDescent="0.3">
      <c r="A66" t="s">
        <v>37</v>
      </c>
      <c r="B66" s="2">
        <v>0</v>
      </c>
      <c r="C66" s="2">
        <v>4.0000000000000001E-3</v>
      </c>
      <c r="D66" s="2">
        <v>1.9E-2</v>
      </c>
      <c r="E66" s="2">
        <v>1.0999999999999999E-2</v>
      </c>
      <c r="F66" s="3"/>
      <c r="G66" s="3"/>
      <c r="H66" s="3"/>
    </row>
    <row r="67" spans="1:8" x14ac:dyDescent="0.3">
      <c r="A67" t="s">
        <v>37</v>
      </c>
      <c r="B67" s="2">
        <v>0</v>
      </c>
      <c r="C67" s="2">
        <v>4.0000000000000001E-3</v>
      </c>
      <c r="D67" s="2">
        <v>1.7999999999999999E-2</v>
      </c>
      <c r="E67" s="2">
        <v>1.2E-2</v>
      </c>
      <c r="F67" s="3"/>
      <c r="G67" s="3"/>
      <c r="H67" s="3"/>
    </row>
    <row r="68" spans="1:8" x14ac:dyDescent="0.3">
      <c r="A68" t="s">
        <v>36</v>
      </c>
      <c r="B68" s="2">
        <v>2.7669999999999999</v>
      </c>
      <c r="C68" s="2">
        <v>6.0000000000000001E-3</v>
      </c>
      <c r="D68" s="2">
        <v>2.786</v>
      </c>
      <c r="E68" s="2">
        <v>5.0000000000000001E-3</v>
      </c>
      <c r="F68" s="2">
        <v>7.0000000000000001E-3</v>
      </c>
      <c r="G68" s="2">
        <v>1E-3</v>
      </c>
      <c r="H68" s="2">
        <v>8.9999999999999993E-3</v>
      </c>
    </row>
    <row r="69" spans="1:8" x14ac:dyDescent="0.3">
      <c r="A69" t="s">
        <v>36</v>
      </c>
      <c r="B69" s="2">
        <v>2.7679999999999998</v>
      </c>
      <c r="C69" s="2">
        <v>6.0000000000000001E-3</v>
      </c>
      <c r="D69" s="2">
        <v>2.786</v>
      </c>
      <c r="E69" s="2">
        <v>5.0000000000000001E-3</v>
      </c>
      <c r="F69" s="2">
        <v>8.0000000000000002E-3</v>
      </c>
      <c r="G69" s="2">
        <v>2E-3</v>
      </c>
      <c r="H69" s="2">
        <v>1.0999999999999999E-2</v>
      </c>
    </row>
    <row r="70" spans="1:8" x14ac:dyDescent="0.3">
      <c r="A70" t="s">
        <v>36</v>
      </c>
      <c r="B70" s="2">
        <v>2.758</v>
      </c>
      <c r="C70" s="2">
        <v>6.0000000000000001E-3</v>
      </c>
      <c r="D70" s="2">
        <v>2.778</v>
      </c>
      <c r="E70" s="2">
        <v>5.0000000000000001E-3</v>
      </c>
      <c r="F70" s="2">
        <v>7.0000000000000001E-3</v>
      </c>
      <c r="G70" s="2">
        <v>3.0000000000000001E-3</v>
      </c>
      <c r="H70" s="2">
        <v>8.9999999999999993E-3</v>
      </c>
    </row>
    <row r="71" spans="1:8" x14ac:dyDescent="0.3">
      <c r="A71" t="s">
        <v>36</v>
      </c>
      <c r="B71" s="2">
        <v>2.7839999999999998</v>
      </c>
      <c r="C71" s="2">
        <v>7.0000000000000001E-3</v>
      </c>
      <c r="D71" s="2">
        <v>2.8029999999999999</v>
      </c>
      <c r="E71" s="2">
        <v>6.0000000000000001E-3</v>
      </c>
      <c r="F71" s="2">
        <v>5.0000000000000001E-3</v>
      </c>
      <c r="G71" s="2">
        <v>2E-3</v>
      </c>
      <c r="H71" s="2">
        <v>7.0000000000000001E-3</v>
      </c>
    </row>
    <row r="72" spans="1:8" x14ac:dyDescent="0.3">
      <c r="A72" t="s">
        <v>36</v>
      </c>
      <c r="B72" s="2">
        <v>2.76</v>
      </c>
      <c r="C72" s="2">
        <v>7.0000000000000001E-3</v>
      </c>
      <c r="D72" s="2">
        <v>2.7789999999999999</v>
      </c>
      <c r="E72" s="2">
        <v>6.0000000000000001E-3</v>
      </c>
      <c r="F72" s="2">
        <v>8.9999999999999993E-3</v>
      </c>
      <c r="G72" s="2">
        <v>3.0000000000000001E-3</v>
      </c>
      <c r="H72" s="2">
        <v>1.2E-2</v>
      </c>
    </row>
    <row r="73" spans="1:8" x14ac:dyDescent="0.3">
      <c r="A73" t="s">
        <v>56</v>
      </c>
      <c r="B73" s="2">
        <v>0</v>
      </c>
      <c r="C73" s="2">
        <v>4.0000000000000001E-3</v>
      </c>
      <c r="D73" s="2">
        <v>1.6E-2</v>
      </c>
      <c r="E73" s="2">
        <v>1.6E-2</v>
      </c>
      <c r="F73" s="3"/>
      <c r="G73" s="3"/>
      <c r="H73" s="3"/>
    </row>
    <row r="74" spans="1:8" x14ac:dyDescent="0.3">
      <c r="A74" t="s">
        <v>56</v>
      </c>
      <c r="B74" s="2">
        <v>0</v>
      </c>
      <c r="C74" s="2">
        <v>4.0000000000000001E-3</v>
      </c>
      <c r="D74" s="2">
        <v>1.4E-2</v>
      </c>
      <c r="E74" s="2">
        <v>1.4999999999999999E-2</v>
      </c>
      <c r="F74" s="3"/>
      <c r="G74" s="3"/>
      <c r="H74" s="3"/>
    </row>
    <row r="75" spans="1:8" x14ac:dyDescent="0.3">
      <c r="A75" t="s">
        <v>56</v>
      </c>
      <c r="B75" s="2">
        <v>0</v>
      </c>
      <c r="C75" s="2">
        <v>4.0000000000000001E-3</v>
      </c>
      <c r="D75" s="2">
        <v>1.4999999999999999E-2</v>
      </c>
      <c r="E75" s="2">
        <v>1.2999999999999999E-2</v>
      </c>
      <c r="F75" s="3"/>
      <c r="G75" s="3"/>
      <c r="H75" s="3"/>
    </row>
    <row r="76" spans="1:8" x14ac:dyDescent="0.3">
      <c r="A76" t="s">
        <v>56</v>
      </c>
      <c r="B76" s="2">
        <v>0</v>
      </c>
      <c r="C76" s="2">
        <v>4.0000000000000001E-3</v>
      </c>
      <c r="D76" s="2">
        <v>1.4E-2</v>
      </c>
      <c r="E76" s="2">
        <v>1.2999999999999999E-2</v>
      </c>
      <c r="F76" s="3"/>
      <c r="G76" s="3"/>
      <c r="H76" s="3"/>
    </row>
    <row r="77" spans="1:8" x14ac:dyDescent="0.3">
      <c r="A77" t="s">
        <v>56</v>
      </c>
      <c r="B77" s="2">
        <v>0</v>
      </c>
      <c r="C77" s="2">
        <v>4.0000000000000001E-3</v>
      </c>
      <c r="D77" s="2">
        <v>1.43E-2</v>
      </c>
      <c r="E77" s="2">
        <v>1.4E-2</v>
      </c>
      <c r="F77" s="3"/>
      <c r="G77" s="3"/>
      <c r="H77" s="3"/>
    </row>
    <row r="78" spans="1:8" x14ac:dyDescent="0.3">
      <c r="A78" t="s">
        <v>57</v>
      </c>
      <c r="B78" s="2">
        <v>0.107</v>
      </c>
      <c r="C78" s="2">
        <v>5.0000000000000001E-3</v>
      </c>
      <c r="D78" s="2">
        <v>0.11899999999999999</v>
      </c>
      <c r="E78" s="2">
        <v>1.2999999999999999E-2</v>
      </c>
      <c r="F78" s="2">
        <v>1E-3</v>
      </c>
      <c r="G78" s="2">
        <v>0.01</v>
      </c>
      <c r="H78" s="2">
        <v>0</v>
      </c>
    </row>
    <row r="79" spans="1:8" x14ac:dyDescent="0.3">
      <c r="A79" t="s">
        <v>57</v>
      </c>
      <c r="B79" s="2">
        <v>0.106</v>
      </c>
      <c r="C79" s="2">
        <v>5.0000000000000001E-3</v>
      </c>
      <c r="D79" s="2">
        <v>0.11899999999999999</v>
      </c>
      <c r="E79" s="2">
        <v>1.2999999999999999E-2</v>
      </c>
      <c r="F79" s="2">
        <v>1E-3</v>
      </c>
      <c r="G79" s="2">
        <v>8.9999999999999993E-3</v>
      </c>
      <c r="H79" s="2">
        <v>0</v>
      </c>
    </row>
    <row r="80" spans="1:8" x14ac:dyDescent="0.3">
      <c r="A80" t="s">
        <v>57</v>
      </c>
      <c r="B80" s="2">
        <v>0.105</v>
      </c>
      <c r="C80" s="2">
        <v>5.0000000000000001E-3</v>
      </c>
      <c r="D80" s="2">
        <v>0.11600000000000001</v>
      </c>
      <c r="E80" s="2">
        <v>1.2E-2</v>
      </c>
      <c r="F80" s="2">
        <v>1E-3</v>
      </c>
      <c r="G80" s="2">
        <v>8.9999999999999993E-3</v>
      </c>
      <c r="H80" s="2">
        <v>0</v>
      </c>
    </row>
    <row r="81" spans="1:8" x14ac:dyDescent="0.3">
      <c r="A81" t="s">
        <v>57</v>
      </c>
      <c r="B81" s="2">
        <v>0.107</v>
      </c>
      <c r="C81" s="2">
        <v>5.0000000000000001E-3</v>
      </c>
      <c r="D81" s="2">
        <v>0.12</v>
      </c>
      <c r="E81" s="2">
        <v>1.2999999999999999E-2</v>
      </c>
      <c r="F81" s="2">
        <v>1E-3</v>
      </c>
      <c r="G81" s="2">
        <v>8.0000000000000002E-3</v>
      </c>
      <c r="H81" s="2">
        <v>0</v>
      </c>
    </row>
    <row r="82" spans="1:8" x14ac:dyDescent="0.3">
      <c r="A82" t="s">
        <v>57</v>
      </c>
      <c r="B82" s="2">
        <v>0.106</v>
      </c>
      <c r="C82" s="2">
        <v>5.0000000000000001E-3</v>
      </c>
      <c r="D82" s="2">
        <v>0.11799999999999999</v>
      </c>
      <c r="E82" s="2">
        <v>1.0999999999999999E-2</v>
      </c>
      <c r="F82" s="2">
        <v>1E-3</v>
      </c>
      <c r="G82" s="2">
        <v>8.0000000000000002E-3</v>
      </c>
      <c r="H82" s="2">
        <v>0</v>
      </c>
    </row>
  </sheetData>
  <mergeCells count="4">
    <mergeCell ref="J1:Q1"/>
    <mergeCell ref="A1:H1"/>
    <mergeCell ref="J8:Q8"/>
    <mergeCell ref="J15:N15"/>
  </mergeCells>
  <phoneticPr fontId="3" type="noConversion"/>
  <conditionalFormatting sqref="M3:M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{B637EB6D-81A5-4153-918D-8D283F8A7E24}</x14:id>
        </ext>
      </extLst>
    </cfRule>
  </conditionalFormatting>
  <conditionalFormatting sqref="M10:M13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{3B56CF31-A6A3-4451-AB13-C6138665E553}</x14:id>
        </ext>
      </extLst>
    </cfRule>
  </conditionalFormatting>
  <conditionalFormatting sqref="K3:K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{9298607D-7093-4024-8767-7252F6FC5174}</x14:id>
        </ext>
      </extLst>
    </cfRule>
  </conditionalFormatting>
  <conditionalFormatting sqref="K10:K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{DC73917C-8637-4C11-AA21-A2082B890D99}</x14:id>
        </ext>
      </extLst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7EB6D-81A5-4153-918D-8D283F8A7E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M3:M6</xm:sqref>
        </x14:conditionalFormatting>
        <x14:conditionalFormatting xmlns:xm="http://schemas.microsoft.com/office/excel/2006/main">
          <x14:cfRule type="dataBar" id="{3B56CF31-A6A3-4451-AB13-C6138665E5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M10:M13</xm:sqref>
        </x14:conditionalFormatting>
        <x14:conditionalFormatting xmlns:xm="http://schemas.microsoft.com/office/excel/2006/main">
          <x14:cfRule type="dataBar" id="{9298607D-7093-4024-8767-7252F6FC5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K3:K6</xm:sqref>
        </x14:conditionalFormatting>
        <x14:conditionalFormatting xmlns:xm="http://schemas.microsoft.com/office/excel/2006/main">
          <x14:cfRule type="dataBar" id="{DC73917C-8637-4C11-AA21-A2082B890D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K10:K13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2A5D-3908-4399-99DE-A49233EEE31E}">
  <dimension ref="A1:K19"/>
  <sheetViews>
    <sheetView workbookViewId="0">
      <selection activeCell="F18" sqref="F18"/>
    </sheetView>
  </sheetViews>
  <sheetFormatPr defaultRowHeight="14.4" x14ac:dyDescent="0.3"/>
  <cols>
    <col min="1" max="2" width="23.44140625" bestFit="1" customWidth="1"/>
    <col min="3" max="4" width="26.44140625" bestFit="1" customWidth="1"/>
  </cols>
  <sheetData>
    <row r="1" spans="1:4" x14ac:dyDescent="0.3">
      <c r="A1" t="s">
        <v>38</v>
      </c>
    </row>
    <row r="3" spans="1:4" x14ac:dyDescent="0.3">
      <c r="A3" t="s">
        <v>39</v>
      </c>
    </row>
    <row r="4" spans="1:4" x14ac:dyDescent="0.3">
      <c r="A4" t="s">
        <v>46</v>
      </c>
    </row>
    <row r="5" spans="1:4" x14ac:dyDescent="0.3">
      <c r="A5" t="s">
        <v>41</v>
      </c>
    </row>
    <row r="6" spans="1:4" x14ac:dyDescent="0.3">
      <c r="A6" t="s">
        <v>40</v>
      </c>
    </row>
    <row r="7" spans="1:4" x14ac:dyDescent="0.3">
      <c r="A7" t="s">
        <v>47</v>
      </c>
    </row>
    <row r="8" spans="1:4" x14ac:dyDescent="0.3">
      <c r="A8" t="s">
        <v>11</v>
      </c>
    </row>
    <row r="10" spans="1:4" x14ac:dyDescent="0.3">
      <c r="A10" t="s">
        <v>42</v>
      </c>
      <c r="B10" t="s">
        <v>43</v>
      </c>
      <c r="C10" t="s">
        <v>44</v>
      </c>
      <c r="D10" t="s">
        <v>45</v>
      </c>
    </row>
    <row r="11" spans="1:4" x14ac:dyDescent="0.3">
      <c r="A11" t="s">
        <v>12</v>
      </c>
      <c r="B11" t="s">
        <v>12</v>
      </c>
      <c r="C11" t="s">
        <v>12</v>
      </c>
      <c r="D11" t="s">
        <v>12</v>
      </c>
    </row>
    <row r="12" spans="1:4" x14ac:dyDescent="0.3">
      <c r="A12" t="s">
        <v>13</v>
      </c>
      <c r="B12" t="s">
        <v>13</v>
      </c>
      <c r="C12" t="s">
        <v>13</v>
      </c>
      <c r="D12" t="s">
        <v>13</v>
      </c>
    </row>
    <row r="13" spans="1:4" x14ac:dyDescent="0.3">
      <c r="B13" t="s">
        <v>17</v>
      </c>
      <c r="C13" t="s">
        <v>17</v>
      </c>
      <c r="D13" t="s">
        <v>17</v>
      </c>
    </row>
    <row r="14" spans="1:4" x14ac:dyDescent="0.3">
      <c r="A14" t="s">
        <v>14</v>
      </c>
      <c r="B14" t="s">
        <v>14</v>
      </c>
      <c r="C14" t="s">
        <v>14</v>
      </c>
      <c r="D14" t="s">
        <v>14</v>
      </c>
    </row>
    <row r="15" spans="1:4" x14ac:dyDescent="0.3">
      <c r="B15" t="s">
        <v>18</v>
      </c>
      <c r="C15" t="s">
        <v>18</v>
      </c>
      <c r="D15" t="s">
        <v>18</v>
      </c>
    </row>
    <row r="16" spans="1:4" x14ac:dyDescent="0.3">
      <c r="A16" t="s">
        <v>15</v>
      </c>
      <c r="B16" t="s">
        <v>15</v>
      </c>
      <c r="C16" t="s">
        <v>15</v>
      </c>
      <c r="D16" t="s">
        <v>15</v>
      </c>
    </row>
    <row r="17" spans="1:11" x14ac:dyDescent="0.3">
      <c r="A17" t="s">
        <v>16</v>
      </c>
      <c r="B17" t="s">
        <v>16</v>
      </c>
      <c r="C17" t="s">
        <v>16</v>
      </c>
      <c r="D17" t="s">
        <v>16</v>
      </c>
      <c r="F17" s="7" t="s">
        <v>48</v>
      </c>
      <c r="K17" s="7" t="s">
        <v>49</v>
      </c>
    </row>
    <row r="18" spans="1:11" x14ac:dyDescent="0.3">
      <c r="C18" t="s">
        <v>19</v>
      </c>
      <c r="D18" t="s">
        <v>19</v>
      </c>
    </row>
    <row r="19" spans="1:11" x14ac:dyDescent="0.3">
      <c r="D19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3124-BA59-4655-B49A-CE29B181CB46}">
  <dimension ref="A1:B8"/>
  <sheetViews>
    <sheetView workbookViewId="0">
      <selection activeCell="G5" sqref="G5"/>
    </sheetView>
  </sheetViews>
  <sheetFormatPr defaultRowHeight="14.4" x14ac:dyDescent="0.3"/>
  <cols>
    <col min="1" max="1" width="47.77734375" customWidth="1"/>
    <col min="2" max="2" width="14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3</v>
      </c>
    </row>
    <row r="6" spans="1:2" x14ac:dyDescent="0.3">
      <c r="A6" t="s">
        <v>8</v>
      </c>
      <c r="B6" t="s">
        <v>7</v>
      </c>
    </row>
    <row r="7" spans="1:2" x14ac:dyDescent="0.3">
      <c r="A7" t="s">
        <v>10</v>
      </c>
      <c r="B7" t="s">
        <v>7</v>
      </c>
    </row>
    <row r="8" spans="1:2" x14ac:dyDescent="0.3">
      <c r="A8" t="s">
        <v>9</v>
      </c>
      <c r="B8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Raw Data</vt:lpstr>
      <vt:lpstr>Config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Douglas</dc:creator>
  <cp:lastModifiedBy>Liam Douglas</cp:lastModifiedBy>
  <dcterms:created xsi:type="dcterms:W3CDTF">2025-03-21T23:21:53Z</dcterms:created>
  <dcterms:modified xsi:type="dcterms:W3CDTF">2025-03-22T07:36:05Z</dcterms:modified>
</cp:coreProperties>
</file>