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radata-my.sharepoint.com/personal/ignacio_calvo2_teradata_com/Documents/Escritorio/Nacho/Unlam/Plan 2023/"/>
    </mc:Choice>
  </mc:AlternateContent>
  <xr:revisionPtr revIDLastSave="54" documentId="11_E5C165140F8860C7C8CD092373D28C7B76C544A6" xr6:coauthVersionLast="47" xr6:coauthVersionMax="47" xr10:uidLastSave="{E0192CB5-B2FD-46E6-9202-575BA36F361C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H16" i="1"/>
  <c r="I16" i="1" s="1"/>
  <c r="H17" i="1"/>
  <c r="D64" i="1" l="1"/>
  <c r="D63" i="1"/>
  <c r="D62" i="1"/>
  <c r="D60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H22" i="1"/>
  <c r="J22" i="1" s="1"/>
  <c r="D22" i="1"/>
  <c r="H21" i="1"/>
  <c r="J21" i="1" s="1"/>
  <c r="D21" i="1"/>
  <c r="H20" i="1"/>
  <c r="J20" i="1" s="1"/>
  <c r="D20" i="1"/>
  <c r="H19" i="1"/>
  <c r="J19" i="1" s="1"/>
  <c r="D19" i="1"/>
  <c r="H18" i="1"/>
  <c r="J18" i="1" s="1"/>
  <c r="D18" i="1"/>
  <c r="J17" i="1"/>
  <c r="D17" i="1"/>
  <c r="D16" i="1"/>
  <c r="D15" i="1"/>
  <c r="D14" i="1"/>
  <c r="D12" i="1"/>
  <c r="F11" i="1"/>
  <c r="G8" i="1" s="1"/>
  <c r="D11" i="1"/>
  <c r="D10" i="1"/>
  <c r="D9" i="1"/>
  <c r="F8" i="1"/>
  <c r="G5" i="1"/>
  <c r="F2" i="1"/>
  <c r="F5" i="1" s="1"/>
  <c r="G11" i="1" l="1"/>
  <c r="I18" i="1"/>
  <c r="I21" i="1"/>
  <c r="G2" i="1"/>
  <c r="I19" i="1"/>
  <c r="I22" i="1"/>
  <c r="I17" i="1"/>
  <c r="I20" i="1"/>
</calcChain>
</file>

<file path=xl/sharedStrings.xml><?xml version="1.0" encoding="utf-8"?>
<sst xmlns="http://schemas.openxmlformats.org/spreadsheetml/2006/main" count="154" uniqueCount="92">
  <si>
    <t xml:space="preserve">Código </t>
  </si>
  <si>
    <t>Nombre</t>
  </si>
  <si>
    <t>Condición</t>
  </si>
  <si>
    <t>Disponibilidad</t>
  </si>
  <si>
    <t>Nota</t>
  </si>
  <si>
    <t>Materias Aprobadas</t>
  </si>
  <si>
    <t>Porcentaje de la carrera hecho</t>
  </si>
  <si>
    <t>MATEMATICA DISCRETA</t>
  </si>
  <si>
    <t>Aprobada</t>
  </si>
  <si>
    <t>ANALISIS MATEMATICO I</t>
  </si>
  <si>
    <t>ULTIMA REVISION: Marzo 2024</t>
  </si>
  <si>
    <t>PROGRAMACION INICIAL</t>
  </si>
  <si>
    <t>Materias Restantes</t>
  </si>
  <si>
    <t>Pendientes de final</t>
  </si>
  <si>
    <t>INTRODUCCION A LOS SISTEMAS DE INFORMACION</t>
  </si>
  <si>
    <t>No aprobada</t>
  </si>
  <si>
    <t>SISTEMAS DE NUMERACION</t>
  </si>
  <si>
    <t>Nota: recordar poner las materias aprobadas en la lista desplegable y no modificar los "0" en la columna de notas (SALVO que haya que poner una nota de 4 a 10) para que pueda calcular bien el promedio.</t>
  </si>
  <si>
    <t>PRINCIPIOS DE CALIDAD DE
SOFTWARE</t>
  </si>
  <si>
    <t xml:space="preserve">Promedio (Grado) </t>
  </si>
  <si>
    <t xml:space="preserve">Promedio ( Intermedio) </t>
  </si>
  <si>
    <t>ALGEBRA Y GEOMETRIA ANALITICA I</t>
  </si>
  <si>
    <t>FISICA I</t>
  </si>
  <si>
    <t>PROGRAMACION ESTRUCTURADA BASICA</t>
  </si>
  <si>
    <t xml:space="preserve">Materias Restantes (Intermedio) </t>
  </si>
  <si>
    <t>Porcentaje del intermedio</t>
  </si>
  <si>
    <t>INTRODUCCION A LA GESTION DE REQUISITOS</t>
  </si>
  <si>
    <t>FUNDAMENTOS DE SISTEMAS EMBEBIDOS</t>
  </si>
  <si>
    <t>INTRODUCCION A LOS PROYECTOS INFORMATICOS</t>
  </si>
  <si>
    <t>ANALISIS MATEMATICO II</t>
  </si>
  <si>
    <t>FISICA II</t>
  </si>
  <si>
    <t>Año</t>
  </si>
  <si>
    <t>Cantidad</t>
  </si>
  <si>
    <t>Faltan</t>
  </si>
  <si>
    <t>Porcentaje</t>
  </si>
  <si>
    <t>TOPICOS DE PROGRAMACION</t>
  </si>
  <si>
    <t>Primer año</t>
  </si>
  <si>
    <t>BASES DE DATOS</t>
  </si>
  <si>
    <t>Segundo año</t>
  </si>
  <si>
    <t>ANALISIS DE SISTEMAS</t>
  </si>
  <si>
    <t>Tercer año</t>
  </si>
  <si>
    <t>ARQUITECTURA DE COMPUTADORAS</t>
  </si>
  <si>
    <t>Cuarto año</t>
  </si>
  <si>
    <t>ANALISIS MATEMATICO III</t>
  </si>
  <si>
    <t>Quinto año</t>
  </si>
  <si>
    <t>ALGORITMOS Y ESTRUCTURAS DE
DATOS</t>
  </si>
  <si>
    <t>Transversales</t>
  </si>
  <si>
    <t>BASES DE DATOS APLICADAS</t>
  </si>
  <si>
    <t>Electivas</t>
  </si>
  <si>
    <t>PRINCIPIOS DE DISEÑO DE SISTEMAS</t>
  </si>
  <si>
    <t>Orientación</t>
  </si>
  <si>
    <t>Ingeniería de Software</t>
  </si>
  <si>
    <t>REDES DE COMPUTADORAS</t>
  </si>
  <si>
    <t>GESTION DE LAS ORGANIZACIONES</t>
  </si>
  <si>
    <t>RESPONSABILIDAD SOCIAL UNIVERSITARIA</t>
  </si>
  <si>
    <t>TALLER DE INTEGRACIÓN</t>
  </si>
  <si>
    <t>ALGEBRA Y GEOMETRIA ANALITICA II</t>
  </si>
  <si>
    <t>PARADIGMAS DE PROGRAMACION</t>
  </si>
  <si>
    <t>REQUISITOS AVANZADOS</t>
  </si>
  <si>
    <t>DISEÑO DE SOFTWARE</t>
  </si>
  <si>
    <t>SISTEMAS OPERATIVOS</t>
  </si>
  <si>
    <t>SEGURIDAD DE LA INFORMACION</t>
  </si>
  <si>
    <t>PRACTICA PROFESIONAL SUPERVISADA</t>
  </si>
  <si>
    <t>PROBABILIDAD Y ESTADISTICA</t>
  </si>
  <si>
    <t>PROGRAMACION AVANZADA</t>
  </si>
  <si>
    <t>ARQUITECTURA DE SISTEMAS
SOFTWARE</t>
  </si>
  <si>
    <t>VIRTUALIZACION DE HARDWARE</t>
  </si>
  <si>
    <t>AUDITORIA Y LEGISLACION</t>
  </si>
  <si>
    <t>ESTADISTICA APLICADA</t>
  </si>
  <si>
    <t>AUTOMATAS Y GRAMATICAS</t>
  </si>
  <si>
    <t>PROGRAMACION CONCURRENTE</t>
  </si>
  <si>
    <t>GESTION APLICADA AL DESARROLLO
DE SOFTWARE I</t>
  </si>
  <si>
    <t>SISTEMAS OPERATIVOS AVANZADOS</t>
  </si>
  <si>
    <t>GESTION DE PROYECTOS</t>
  </si>
  <si>
    <t>MATEMATICA APLICADA</t>
  </si>
  <si>
    <t>LENGUAJES Y COMPILADORES</t>
  </si>
  <si>
    <t>INTELIGENCIA ARTIFICIAL</t>
  </si>
  <si>
    <t>GESTION APLICADA AL DESARROLLO
DE SOFTWARE II</t>
  </si>
  <si>
    <t>SEGURIDAD APLICADA Y FORENSIA</t>
  </si>
  <si>
    <t>GESTION DE LA CALIDAD EN
PROCESOS DE SISTEMAS</t>
  </si>
  <si>
    <t>INTELIGENCIA ARTIFICIAL APLICADA</t>
  </si>
  <si>
    <t>INNOVACION Y EMPRENDEDORISMO</t>
  </si>
  <si>
    <t>CIENCIA DE DATOS</t>
  </si>
  <si>
    <t>PROYECTO FINAL DE CARRERA</t>
  </si>
  <si>
    <t>ELECTIVA II</t>
  </si>
  <si>
    <t>ELECTIVA III</t>
  </si>
  <si>
    <t>Computación I</t>
  </si>
  <si>
    <t>Computación II</t>
  </si>
  <si>
    <t>Inglés I</t>
  </si>
  <si>
    <t>Inglés II</t>
  </si>
  <si>
    <t>Inglés III</t>
  </si>
  <si>
    <t>Inglés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</si>
</sst>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>
    <font>
      <sz val="11"/>
      <name val="Calibri"/>
      <scheme val="minor"/>
    </font>
    <font>
      <b/>
      <sz val="11"/>
      <name val="Calibri"/>
    </font>
    <font>
      <sz val="11"/>
      <name val="Calibri"/>
    </font>
    <font>
      <sz val="11"/>
      <name val="Calibri"/>
    </font>
    <font>
      <sz val="9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7F7F7F"/>
        <bgColor rgb="FF7F7F7F"/>
      </patternFill>
    </fill>
    <fill>
      <patternFill patternType="solid">
        <fgColor rgb="FFCCC0D9"/>
        <bgColor rgb="FFCCC0D9"/>
      </patternFill>
    </fill>
    <fill>
      <patternFill patternType="solid">
        <fgColor rgb="FF548DD4"/>
        <bgColor rgb="FF548DD4"/>
      </patternFill>
    </fill>
    <fill>
      <patternFill patternType="solid">
        <fgColor rgb="FFFF5050"/>
        <bgColor rgb="FFFF5050"/>
      </patternFill>
    </fill>
    <fill>
      <patternFill patternType="solid">
        <fgColor rgb="FFC2D69B"/>
        <bgColor rgb="FFC2D69B"/>
      </patternFill>
    </fill>
    <fill>
      <patternFill patternType="solid">
        <fgColor rgb="FF9966FF"/>
        <bgColor rgb="FF9966FF"/>
      </patternFill>
    </fill>
    <fill>
      <patternFill patternType="solid">
        <fgColor rgb="FF99CCFF"/>
        <bgColor rgb="FF99CCFF"/>
      </patternFill>
    </fill>
    <fill>
      <patternFill patternType="solid">
        <fgColor rgb="FFFF9966"/>
        <bgColor rgb="FFFF9966"/>
      </patternFill>
    </fill>
    <fill>
      <patternFill patternType="solid">
        <fgColor rgb="FFFF3399"/>
        <bgColor rgb="FFFF3399"/>
      </patternFill>
    </fill>
    <fill>
      <patternFill patternType="solid">
        <fgColor rgb="FF632423"/>
        <bgColor rgb="FF632423"/>
      </patternFill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165" fontId="1" fillId="0" borderId="14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9" fontId="1" fillId="0" borderId="8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9" fontId="1" fillId="6" borderId="6" xfId="0" applyNumberFormat="1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9" fontId="1" fillId="5" borderId="6" xfId="0" applyNumberFormat="1" applyFont="1" applyFill="1" applyBorder="1" applyAlignment="1">
      <alignment horizontal="center"/>
    </xf>
    <xf numFmtId="0" fontId="1" fillId="7" borderId="2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9" fontId="1" fillId="7" borderId="6" xfId="0" applyNumberFormat="1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9" fontId="1" fillId="8" borderId="6" xfId="0" applyNumberFormat="1" applyFont="1" applyFill="1" applyBorder="1" applyAlignment="1">
      <alignment horizontal="center"/>
    </xf>
    <xf numFmtId="0" fontId="1" fillId="9" borderId="2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9" fontId="1" fillId="9" borderId="6" xfId="0" applyNumberFormat="1" applyFont="1" applyFill="1" applyBorder="1" applyAlignment="1">
      <alignment horizontal="center"/>
    </xf>
    <xf numFmtId="0" fontId="1" fillId="10" borderId="25" xfId="0" applyFont="1" applyFill="1" applyBorder="1" applyAlignment="1">
      <alignment horizontal="center"/>
    </xf>
    <xf numFmtId="0" fontId="1" fillId="10" borderId="26" xfId="0" applyFont="1" applyFill="1" applyBorder="1" applyAlignment="1">
      <alignment horizontal="center"/>
    </xf>
    <xf numFmtId="9" fontId="1" fillId="10" borderId="27" xfId="0" applyNumberFormat="1" applyFont="1" applyFill="1" applyBorder="1" applyAlignment="1">
      <alignment horizontal="center"/>
    </xf>
    <xf numFmtId="0" fontId="1" fillId="11" borderId="24" xfId="0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 vertical="center"/>
    </xf>
    <xf numFmtId="9" fontId="1" fillId="11" borderId="6" xfId="0" applyNumberFormat="1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wrapText="1"/>
    </xf>
    <xf numFmtId="0" fontId="2" fillId="0" borderId="31" xfId="0" applyFont="1" applyBorder="1"/>
    <xf numFmtId="0" fontId="1" fillId="0" borderId="5" xfId="0" applyFont="1" applyBorder="1" applyAlignment="1">
      <alignment horizontal="center"/>
    </xf>
    <xf numFmtId="0" fontId="4" fillId="4" borderId="16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0" fillId="0" borderId="0" xfId="0" applyFont="1" applyAlignment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2" fillId="4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" fillId="12" borderId="28" xfId="0" applyFont="1" applyFill="1" applyBorder="1" applyAlignment="1">
      <alignment horizontal="center" vertical="center"/>
    </xf>
    <xf numFmtId="0" fontId="3" fillId="0" borderId="29" xfId="0" applyFont="1" applyBorder="1"/>
    <xf numFmtId="0" fontId="3" fillId="0" borderId="30" xfId="0" applyFont="1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auto="1"/>
      </font>
      <fill>
        <patternFill patternType="solid">
          <fgColor rgb="FF76923C"/>
          <bgColor rgb="FF76923C"/>
        </patternFill>
      </fill>
    </dxf>
    <dxf>
      <font>
        <color auto="1"/>
      </font>
      <fill>
        <patternFill patternType="solid">
          <fgColor rgb="FF548DD4"/>
          <bgColor rgb="FF548DD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>
      <selection activeCell="J17" sqref="J17"/>
    </sheetView>
  </sheetViews>
  <sheetFormatPr baseColWidth="10" defaultColWidth="12.6640625" defaultRowHeight="15" customHeight="1"/>
  <cols>
    <col min="1" max="1" width="9.33203125" customWidth="1"/>
    <col min="2" max="2" width="46.21875" customWidth="1"/>
    <col min="3" max="3" width="12" bestFit="1" customWidth="1"/>
    <col min="4" max="4" width="16.44140625" customWidth="1"/>
    <col min="5" max="5" width="9.33203125" customWidth="1"/>
    <col min="6" max="6" width="27.21875" customWidth="1"/>
    <col min="7" max="7" width="25.77734375" customWidth="1"/>
    <col min="8" max="8" width="9.33203125" customWidth="1"/>
    <col min="9" max="9" width="10.33203125" customWidth="1"/>
    <col min="10" max="11" width="9.33203125" customWidth="1"/>
  </cols>
  <sheetData>
    <row r="1" spans="1:11" ht="14.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3" t="s">
        <v>6</v>
      </c>
    </row>
    <row r="2" spans="1:11" ht="14.4">
      <c r="A2" s="4">
        <v>3621</v>
      </c>
      <c r="B2" s="5" t="s">
        <v>7</v>
      </c>
      <c r="C2" s="6" t="s">
        <v>8</v>
      </c>
      <c r="D2" s="7"/>
      <c r="E2" s="8">
        <v>7</v>
      </c>
      <c r="F2" s="9">
        <f>COUNTIF(C:C,"Aprobada")</f>
        <v>20</v>
      </c>
      <c r="G2" s="10">
        <f>(F2/63)</f>
        <v>0.31746031746031744</v>
      </c>
    </row>
    <row r="3" spans="1:11" ht="14.4">
      <c r="A3" s="4">
        <v>3622</v>
      </c>
      <c r="B3" s="5" t="s">
        <v>9</v>
      </c>
      <c r="C3" s="6" t="s">
        <v>8</v>
      </c>
      <c r="D3" s="7"/>
      <c r="E3" s="8">
        <v>9</v>
      </c>
      <c r="F3" s="11"/>
      <c r="G3" s="11"/>
      <c r="H3" s="61" t="s">
        <v>10</v>
      </c>
      <c r="I3" s="62"/>
      <c r="J3" s="62"/>
      <c r="K3" s="63"/>
    </row>
    <row r="4" spans="1:11" ht="14.4">
      <c r="A4" s="4">
        <v>3623</v>
      </c>
      <c r="B4" s="5" t="s">
        <v>11</v>
      </c>
      <c r="C4" s="6" t="s">
        <v>8</v>
      </c>
      <c r="D4" s="7"/>
      <c r="E4" s="8">
        <v>8</v>
      </c>
      <c r="F4" s="12" t="s">
        <v>12</v>
      </c>
      <c r="G4" s="13" t="s">
        <v>13</v>
      </c>
    </row>
    <row r="5" spans="1:11" ht="14.4">
      <c r="A5" s="4">
        <v>3624</v>
      </c>
      <c r="B5" s="5" t="s">
        <v>14</v>
      </c>
      <c r="C5" s="6" t="s">
        <v>8</v>
      </c>
      <c r="D5" s="7"/>
      <c r="E5" s="8">
        <v>8</v>
      </c>
      <c r="F5" s="14">
        <f>63-F2-G5</f>
        <v>43</v>
      </c>
      <c r="G5" s="15">
        <f>COUNTIF(C2:C49,"Cursada")</f>
        <v>0</v>
      </c>
    </row>
    <row r="6" spans="1:11" ht="14.4">
      <c r="A6" s="4">
        <v>3625</v>
      </c>
      <c r="B6" s="5" t="s">
        <v>16</v>
      </c>
      <c r="C6" s="6" t="s">
        <v>8</v>
      </c>
      <c r="D6" s="7"/>
      <c r="E6" s="8">
        <v>7</v>
      </c>
      <c r="F6" s="11"/>
      <c r="G6" s="11"/>
      <c r="H6" s="52" t="s">
        <v>17</v>
      </c>
      <c r="I6" s="53"/>
      <c r="J6" s="53"/>
      <c r="K6" s="54"/>
    </row>
    <row r="7" spans="1:11" ht="15" customHeight="1">
      <c r="A7" s="4">
        <v>3626</v>
      </c>
      <c r="B7" s="5" t="s">
        <v>18</v>
      </c>
      <c r="C7" s="6" t="s">
        <v>8</v>
      </c>
      <c r="D7" s="7"/>
      <c r="E7" s="8">
        <v>10</v>
      </c>
      <c r="F7" s="12" t="s">
        <v>19</v>
      </c>
      <c r="G7" s="16" t="s">
        <v>20</v>
      </c>
      <c r="H7" s="55"/>
      <c r="I7" s="56"/>
      <c r="J7" s="56"/>
      <c r="K7" s="57"/>
    </row>
    <row r="8" spans="1:11" ht="14.4">
      <c r="A8" s="4">
        <v>3627</v>
      </c>
      <c r="B8" s="5" t="s">
        <v>21</v>
      </c>
      <c r="C8" s="6" t="s">
        <v>8</v>
      </c>
      <c r="D8" s="7"/>
      <c r="E8" s="8">
        <v>8</v>
      </c>
      <c r="F8" s="17">
        <f>AVERAGEIF(E2:E64,"&gt;0")</f>
        <v>7.45</v>
      </c>
      <c r="G8" s="18">
        <f>SUM(E2:E39,E59:E62)/(42-F11)</f>
        <v>8.2777777777777786</v>
      </c>
      <c r="H8" s="55"/>
      <c r="I8" s="56"/>
      <c r="J8" s="56"/>
      <c r="K8" s="57"/>
    </row>
    <row r="9" spans="1:11" ht="14.4">
      <c r="A9" s="4">
        <v>3628</v>
      </c>
      <c r="B9" s="5" t="s">
        <v>22</v>
      </c>
      <c r="C9" s="6" t="s">
        <v>8</v>
      </c>
      <c r="D9" s="6" t="str">
        <f t="shared" ref="D9:D12" si="0">IF(C3&lt;="Cursada","Disponible","No Disponible")</f>
        <v>Disponible</v>
      </c>
      <c r="E9" s="8">
        <v>7</v>
      </c>
      <c r="F9" s="11"/>
      <c r="G9" s="11"/>
      <c r="H9" s="58"/>
      <c r="I9" s="59"/>
      <c r="J9" s="59"/>
      <c r="K9" s="60"/>
    </row>
    <row r="10" spans="1:11" ht="14.4">
      <c r="A10" s="4">
        <v>3629</v>
      </c>
      <c r="B10" s="5" t="s">
        <v>23</v>
      </c>
      <c r="C10" s="6" t="s">
        <v>8</v>
      </c>
      <c r="D10" s="6" t="str">
        <f t="shared" si="0"/>
        <v>Disponible</v>
      </c>
      <c r="E10" s="8">
        <v>8</v>
      </c>
      <c r="F10" s="19" t="s">
        <v>24</v>
      </c>
      <c r="G10" s="16" t="s">
        <v>25</v>
      </c>
    </row>
    <row r="11" spans="1:11" ht="14.4">
      <c r="A11" s="4">
        <v>3630</v>
      </c>
      <c r="B11" s="5" t="s">
        <v>26</v>
      </c>
      <c r="C11" s="6" t="s">
        <v>8</v>
      </c>
      <c r="D11" s="6" t="str">
        <f t="shared" si="0"/>
        <v>Disponible</v>
      </c>
      <c r="E11" s="8">
        <v>8</v>
      </c>
      <c r="F11" s="9">
        <f>42-SUM(COUNTIF(C2:C27,"Aprobada"),COUNTIF(C59:C62,"Aprobada"))</f>
        <v>24</v>
      </c>
      <c r="G11" s="20">
        <f>(42-F11)/26</f>
        <v>0.69230769230769229</v>
      </c>
    </row>
    <row r="12" spans="1:11" ht="14.4">
      <c r="A12" s="4">
        <v>3631</v>
      </c>
      <c r="B12" s="5" t="s">
        <v>27</v>
      </c>
      <c r="C12" s="6" t="s">
        <v>8</v>
      </c>
      <c r="D12" s="6" t="str">
        <f t="shared" si="0"/>
        <v>Disponible</v>
      </c>
      <c r="E12" s="8">
        <v>7</v>
      </c>
    </row>
    <row r="13" spans="1:11" ht="14.4">
      <c r="A13" s="4">
        <v>3632</v>
      </c>
      <c r="B13" s="21" t="s">
        <v>28</v>
      </c>
      <c r="C13" s="6" t="s">
        <v>8</v>
      </c>
      <c r="D13" s="7"/>
      <c r="E13" s="8">
        <v>8</v>
      </c>
    </row>
    <row r="14" spans="1:11" ht="14.4">
      <c r="A14" s="4">
        <v>3633</v>
      </c>
      <c r="B14" s="22" t="s">
        <v>29</v>
      </c>
      <c r="C14" s="6" t="s">
        <v>8</v>
      </c>
      <c r="D14" s="6" t="str">
        <f>IF(C3&lt;="Cursada","Disponible","No Disponible")</f>
        <v>Disponible</v>
      </c>
      <c r="E14" s="8">
        <v>9</v>
      </c>
    </row>
    <row r="15" spans="1:11" ht="14.4">
      <c r="A15" s="4">
        <v>3634</v>
      </c>
      <c r="B15" s="22" t="s">
        <v>30</v>
      </c>
      <c r="C15" s="6" t="s">
        <v>15</v>
      </c>
      <c r="D15" s="6" t="str">
        <f>IF(C9&lt;="Cursada","Disponible","No Disponible")</f>
        <v>Disponible</v>
      </c>
      <c r="E15" s="8">
        <v>0</v>
      </c>
      <c r="G15" s="23" t="s">
        <v>31</v>
      </c>
      <c r="H15" s="24" t="s">
        <v>32</v>
      </c>
      <c r="I15" s="24" t="s">
        <v>33</v>
      </c>
      <c r="J15" s="25" t="s">
        <v>34</v>
      </c>
    </row>
    <row r="16" spans="1:11" ht="14.4">
      <c r="A16" s="4">
        <v>3635</v>
      </c>
      <c r="B16" s="22" t="s">
        <v>35</v>
      </c>
      <c r="C16" s="6" t="s">
        <v>15</v>
      </c>
      <c r="D16" s="6" t="str">
        <f>IF(AND(C10&lt;="Cursada",C2&lt;="Cursada"),"Disponible","No Disponible")</f>
        <v>Disponible</v>
      </c>
      <c r="E16" s="8">
        <v>0</v>
      </c>
      <c r="G16" s="26" t="s">
        <v>36</v>
      </c>
      <c r="H16" s="27">
        <f>COUNTIF(C2:C9,"Aprobada")</f>
        <v>8</v>
      </c>
      <c r="I16" s="27">
        <f>12-H16</f>
        <v>4</v>
      </c>
      <c r="J16" s="28">
        <f>H16/8</f>
        <v>1</v>
      </c>
    </row>
    <row r="17" spans="1:10" ht="14.4">
      <c r="A17" s="4">
        <v>3636</v>
      </c>
      <c r="B17" s="22" t="s">
        <v>37</v>
      </c>
      <c r="C17" s="6" t="s">
        <v>8</v>
      </c>
      <c r="D17" s="6" t="str">
        <f>IF(AND(C10&lt;="Cursada",C2&lt;="Cursada"),"Disponible","No Disponible")</f>
        <v>Disponible</v>
      </c>
      <c r="E17" s="8">
        <v>4</v>
      </c>
      <c r="G17" s="29" t="s">
        <v>38</v>
      </c>
      <c r="H17" s="30">
        <f>COUNTIF(C10:C16,"Aprobada")</f>
        <v>5</v>
      </c>
      <c r="I17" s="30">
        <f>14-H17</f>
        <v>9</v>
      </c>
      <c r="J17" s="31">
        <f t="shared" ref="J17:J18" si="1">H17/7</f>
        <v>0.7142857142857143</v>
      </c>
    </row>
    <row r="18" spans="1:10" ht="14.4">
      <c r="A18" s="4">
        <v>3637</v>
      </c>
      <c r="B18" s="22" t="s">
        <v>39</v>
      </c>
      <c r="C18" s="6" t="s">
        <v>15</v>
      </c>
      <c r="D18" s="6" t="str">
        <f>IF(AND(C11&lt;="Cursada"),"Disponible","No Disponible")</f>
        <v>Disponible</v>
      </c>
      <c r="E18" s="8">
        <v>0</v>
      </c>
      <c r="G18" s="32" t="s">
        <v>40</v>
      </c>
      <c r="H18" s="33">
        <f>COUNTIF(C17:C23,"Aprobada")</f>
        <v>2</v>
      </c>
      <c r="I18" s="33">
        <f t="shared" ref="I18:I19" si="2">12-H18</f>
        <v>10</v>
      </c>
      <c r="J18" s="34">
        <f t="shared" si="1"/>
        <v>0.2857142857142857</v>
      </c>
    </row>
    <row r="19" spans="1:10" ht="14.4">
      <c r="A19" s="4">
        <v>3638</v>
      </c>
      <c r="B19" s="22" t="s">
        <v>41</v>
      </c>
      <c r="C19" s="6" t="s">
        <v>15</v>
      </c>
      <c r="D19" s="6" t="str">
        <f>IF(AND(,C12&lt;="Cursada"),"Disponible","No Disponible")</f>
        <v>No Disponible</v>
      </c>
      <c r="E19" s="8">
        <v>0</v>
      </c>
      <c r="G19" s="35" t="s">
        <v>42</v>
      </c>
      <c r="H19" s="36">
        <f>COUNTIF(C24:C33,"Aprobada")</f>
        <v>2</v>
      </c>
      <c r="I19" s="36">
        <f t="shared" si="2"/>
        <v>10</v>
      </c>
      <c r="J19" s="37">
        <f t="shared" ref="J19:J20" si="3">H19/8</f>
        <v>0.25</v>
      </c>
    </row>
    <row r="20" spans="1:10" ht="14.4">
      <c r="A20" s="4">
        <v>3639</v>
      </c>
      <c r="B20" s="22" t="s">
        <v>43</v>
      </c>
      <c r="C20" s="6" t="s">
        <v>8</v>
      </c>
      <c r="D20" s="6" t="str">
        <f>IF(AND(C14&lt;="Cursada"),"Disponible","No Disponible")</f>
        <v>Disponible</v>
      </c>
      <c r="E20" s="8">
        <v>8</v>
      </c>
      <c r="G20" s="38" t="s">
        <v>44</v>
      </c>
      <c r="H20" s="39">
        <f>COUNTIF(C35:C43,"Aprobada")</f>
        <v>1</v>
      </c>
      <c r="I20" s="39">
        <f>4-H20</f>
        <v>3</v>
      </c>
      <c r="J20" s="40">
        <f t="shared" si="3"/>
        <v>0.125</v>
      </c>
    </row>
    <row r="21" spans="1:10" ht="15.75" customHeight="1">
      <c r="A21" s="4">
        <v>3640</v>
      </c>
      <c r="B21" s="22" t="s">
        <v>45</v>
      </c>
      <c r="C21" s="6" t="s">
        <v>15</v>
      </c>
      <c r="D21" s="6" t="str">
        <f t="shared" ref="D21:D22" si="4">IF(AND(C16&lt;="Cursada"),"Disponible","No Disponible")</f>
        <v>No Disponible</v>
      </c>
      <c r="E21" s="8">
        <v>0</v>
      </c>
      <c r="G21" s="41" t="s">
        <v>46</v>
      </c>
      <c r="H21" s="42">
        <f>COUNTIF(C59:C64,"Aprobada")</f>
        <v>2</v>
      </c>
      <c r="I21" s="42">
        <f>6-H21</f>
        <v>4</v>
      </c>
      <c r="J21" s="43">
        <f>H21/6</f>
        <v>0.33333333333333331</v>
      </c>
    </row>
    <row r="22" spans="1:10" ht="15.75" customHeight="1">
      <c r="A22" s="4">
        <v>3641</v>
      </c>
      <c r="B22" s="22" t="s">
        <v>47</v>
      </c>
      <c r="C22" s="6" t="s">
        <v>15</v>
      </c>
      <c r="D22" s="6" t="str">
        <f t="shared" si="4"/>
        <v>Disponible</v>
      </c>
      <c r="E22" s="8">
        <v>0</v>
      </c>
      <c r="G22" s="44" t="s">
        <v>48</v>
      </c>
      <c r="H22" s="45">
        <f>COUNTIF(B38:B41,"Aprobada")</f>
        <v>0</v>
      </c>
      <c r="I22" s="46">
        <f>IF(H23= "Comunicaciones", 4,3) -H22</f>
        <v>3</v>
      </c>
      <c r="J22" s="47">
        <f>H22/IF(H23= "Comunicaciones", 4,3)</f>
        <v>0</v>
      </c>
    </row>
    <row r="23" spans="1:10" ht="15.75" customHeight="1">
      <c r="A23" s="4">
        <v>3642</v>
      </c>
      <c r="B23" s="22" t="s">
        <v>49</v>
      </c>
      <c r="C23" s="6" t="s">
        <v>15</v>
      </c>
      <c r="D23" s="6" t="str">
        <f>IF(AND(C7&lt;="Cursada",C18&lt;="Cursada"),"Disponible","No Disponible")</f>
        <v>No Disponible</v>
      </c>
      <c r="E23" s="8">
        <v>0</v>
      </c>
      <c r="G23" s="48" t="s">
        <v>50</v>
      </c>
      <c r="H23" s="64" t="s">
        <v>51</v>
      </c>
      <c r="I23" s="65"/>
      <c r="J23" s="66"/>
    </row>
    <row r="24" spans="1:10" ht="15.75" customHeight="1">
      <c r="A24" s="4">
        <v>3643</v>
      </c>
      <c r="B24" s="22" t="s">
        <v>52</v>
      </c>
      <c r="C24" s="6" t="s">
        <v>15</v>
      </c>
      <c r="D24" s="6" t="str">
        <f>IF(AND(C15&lt;="Cursada",C19&lt;="Cursada"),"Disponible","No Disponible")</f>
        <v>No Disponible</v>
      </c>
      <c r="E24" s="8">
        <v>0</v>
      </c>
    </row>
    <row r="25" spans="1:10" ht="15.75" customHeight="1">
      <c r="A25" s="4">
        <v>3644</v>
      </c>
      <c r="B25" s="22" t="s">
        <v>53</v>
      </c>
      <c r="C25" s="6" t="s">
        <v>8</v>
      </c>
      <c r="D25" s="6" t="str">
        <f>IF(AND(C13&lt;="Cursada"),"Disponible","No Disponible")</f>
        <v>Disponible</v>
      </c>
      <c r="E25" s="8">
        <v>8</v>
      </c>
    </row>
    <row r="26" spans="1:10" ht="15.75" customHeight="1">
      <c r="A26" s="4">
        <v>3676</v>
      </c>
      <c r="B26" s="22" t="s">
        <v>54</v>
      </c>
      <c r="C26" s="6" t="s">
        <v>15</v>
      </c>
      <c r="D26" s="6" t="str">
        <f>IF(AND(C16&lt;="Cursada",C22&lt;="Cursada"),"Disponible","No Disponible")</f>
        <v>No Disponible</v>
      </c>
      <c r="E26" s="8">
        <v>0</v>
      </c>
    </row>
    <row r="27" spans="1:10" ht="15.75" customHeight="1">
      <c r="A27" s="4">
        <v>3680</v>
      </c>
      <c r="B27" s="22" t="s">
        <v>55</v>
      </c>
      <c r="C27" s="6" t="s">
        <v>15</v>
      </c>
      <c r="D27" s="6" t="str">
        <f>IF(AND(C2&lt;="Cursada",C4&lt;="Cursada",C3&lt;="Cursada",C6&lt;="Cursada",C7&lt;="Cursada",C11&lt;="Cursada",C13&lt;="Cursada",C16&lt;="Cursada",C17&lt;="Cursada",C19&lt;="Cursada"),"Disponible","No Disponible")</f>
        <v>No Disponible</v>
      </c>
      <c r="E27" s="8">
        <v>0</v>
      </c>
    </row>
    <row r="28" spans="1:10" ht="15.75" customHeight="1">
      <c r="A28" s="4">
        <v>3645</v>
      </c>
      <c r="B28" s="33" t="s">
        <v>56</v>
      </c>
      <c r="C28" s="6" t="s">
        <v>8</v>
      </c>
      <c r="D28" s="6" t="str">
        <f>IF(C8&lt;="Cursada","Disponible","No Disponible")</f>
        <v>Disponible</v>
      </c>
      <c r="E28" s="8">
        <v>5</v>
      </c>
    </row>
    <row r="29" spans="1:10" ht="15.75" customHeight="1">
      <c r="A29" s="4">
        <v>3646</v>
      </c>
      <c r="B29" s="33" t="s">
        <v>57</v>
      </c>
      <c r="C29" s="6" t="s">
        <v>15</v>
      </c>
      <c r="D29" s="6" t="str">
        <f>IF(AND(C14&lt;="Cursada",C21&lt;="Cursada"),"Disponible","No Disponible")</f>
        <v>No Disponible</v>
      </c>
      <c r="E29" s="8">
        <v>0</v>
      </c>
    </row>
    <row r="30" spans="1:10" ht="15.75" customHeight="1">
      <c r="A30" s="4">
        <v>3647</v>
      </c>
      <c r="B30" s="33" t="s">
        <v>58</v>
      </c>
      <c r="C30" s="6" t="s">
        <v>15</v>
      </c>
      <c r="D30" s="6" t="str">
        <f>IF(AND(C23&lt;="Cursada"),"Disponible","No Disponible")</f>
        <v>No Disponible</v>
      </c>
      <c r="E30" s="8">
        <v>0</v>
      </c>
    </row>
    <row r="31" spans="1:10" ht="15.75" customHeight="1">
      <c r="A31" s="4">
        <v>3648</v>
      </c>
      <c r="B31" s="33" t="s">
        <v>59</v>
      </c>
      <c r="C31" s="6" t="s">
        <v>15</v>
      </c>
      <c r="D31" s="6" t="str">
        <f>IF(AND(C17&lt;="Cursada",C23&lt;="Cursada"),"Disponible","No Disponible")</f>
        <v>No Disponible</v>
      </c>
      <c r="E31" s="8">
        <v>0</v>
      </c>
    </row>
    <row r="32" spans="1:10" ht="15.75" customHeight="1">
      <c r="A32" s="4">
        <v>3649</v>
      </c>
      <c r="B32" s="33" t="s">
        <v>60</v>
      </c>
      <c r="C32" s="6" t="s">
        <v>15</v>
      </c>
      <c r="D32" s="6" t="str">
        <f>IF(AND(C19&lt;="Cursada"),"Disponible","No Disponible")</f>
        <v>No Disponible</v>
      </c>
      <c r="E32" s="8">
        <v>0</v>
      </c>
    </row>
    <row r="33" spans="1:5" ht="15.75" customHeight="1">
      <c r="A33" s="4">
        <v>3650</v>
      </c>
      <c r="B33" s="33" t="s">
        <v>61</v>
      </c>
      <c r="C33" s="6" t="s">
        <v>15</v>
      </c>
      <c r="D33" s="6" t="str">
        <f>IF(AND(C24&lt;="Cursada",C16&lt;="Cursada",C19&lt;="Cursada"),"Disponible","No Disponible")</f>
        <v>No Disponible</v>
      </c>
      <c r="E33" s="8">
        <v>0</v>
      </c>
    </row>
    <row r="34" spans="1:5" ht="15.75" customHeight="1">
      <c r="A34" s="4">
        <v>3675</v>
      </c>
      <c r="B34" s="49" t="s">
        <v>62</v>
      </c>
      <c r="C34" s="6" t="s">
        <v>15</v>
      </c>
      <c r="D34" s="6" t="str">
        <f>IF(AND(C23&lt;="Cursada"),"Disponible","No Disponible")</f>
        <v>No Disponible</v>
      </c>
      <c r="E34" s="8">
        <v>0</v>
      </c>
    </row>
    <row r="35" spans="1:5" ht="15.75" customHeight="1">
      <c r="A35" s="4">
        <v>3651</v>
      </c>
      <c r="B35" s="33" t="s">
        <v>63</v>
      </c>
      <c r="C35" s="6" t="s">
        <v>8</v>
      </c>
      <c r="D35" s="6" t="str">
        <f>IF(AND(C20&lt;="Cursada",C2&lt;="Cursada",C28&lt;="Cursada"),"Disponible","No Disponible")</f>
        <v>Disponible</v>
      </c>
      <c r="E35" s="8">
        <v>4</v>
      </c>
    </row>
    <row r="36" spans="1:5" ht="15.75" customHeight="1">
      <c r="A36" s="4">
        <v>3652</v>
      </c>
      <c r="B36" s="33" t="s">
        <v>64</v>
      </c>
      <c r="C36" s="6" t="s">
        <v>15</v>
      </c>
      <c r="D36" s="6" t="str">
        <f>IF(AND(C22&lt;="Cursada",C29&lt;="Cursada"),"Disponible","No Disponible")</f>
        <v>No Disponible</v>
      </c>
      <c r="E36" s="8">
        <v>0</v>
      </c>
    </row>
    <row r="37" spans="1:5" ht="15.75" customHeight="1">
      <c r="A37" s="4">
        <v>3653</v>
      </c>
      <c r="B37" s="33" t="s">
        <v>65</v>
      </c>
      <c r="C37" s="6" t="s">
        <v>15</v>
      </c>
      <c r="D37" s="6" t="str">
        <f>IF(AND(C31&lt;="Cursada"),"Disponible","No Disponible")</f>
        <v>No Disponible</v>
      </c>
      <c r="E37" s="8">
        <v>0</v>
      </c>
    </row>
    <row r="38" spans="1:5" ht="15.75" customHeight="1">
      <c r="A38" s="4">
        <v>3654</v>
      </c>
      <c r="B38" s="33" t="s">
        <v>66</v>
      </c>
      <c r="C38" s="6" t="s">
        <v>15</v>
      </c>
      <c r="D38" s="6" t="str">
        <f>IF(AND(C21&lt;="Cursada",C32&lt;="Cursada",C28&lt;="Cursada"),"Disponible","No Disponible")</f>
        <v>No Disponible</v>
      </c>
      <c r="E38" s="8">
        <v>0</v>
      </c>
    </row>
    <row r="39" spans="1:5" ht="15.75" customHeight="1">
      <c r="A39" s="4">
        <v>3655</v>
      </c>
      <c r="B39" s="33" t="s">
        <v>67</v>
      </c>
      <c r="C39" s="6" t="s">
        <v>15</v>
      </c>
      <c r="D39" s="6" t="str">
        <f>IF(AND(C33&lt;="Cursada"),"Disponible","No Disponible")</f>
        <v>No Disponible</v>
      </c>
      <c r="E39" s="8">
        <v>0</v>
      </c>
    </row>
    <row r="40" spans="1:5" ht="15.75" customHeight="1">
      <c r="A40" s="4">
        <v>3656</v>
      </c>
      <c r="B40" s="36" t="s">
        <v>68</v>
      </c>
      <c r="C40" s="6" t="s">
        <v>15</v>
      </c>
      <c r="D40" s="6" t="str">
        <f>IF(AND(C22&lt;="Cursada",C35&lt;="Cursada"),"Disponible","No Disponible")</f>
        <v>No Disponible</v>
      </c>
      <c r="E40" s="8"/>
    </row>
    <row r="41" spans="1:5" ht="15.75" customHeight="1">
      <c r="A41" s="4">
        <v>3657</v>
      </c>
      <c r="B41" s="36" t="s">
        <v>69</v>
      </c>
      <c r="C41" s="6" t="s">
        <v>15</v>
      </c>
      <c r="D41" s="6" t="str">
        <f>IF(AND(C29&lt;="Cursada"),"Disponible","No Disponible")</f>
        <v>No Disponible</v>
      </c>
      <c r="E41" s="8">
        <v>0</v>
      </c>
    </row>
    <row r="42" spans="1:5" ht="15.75" customHeight="1">
      <c r="A42" s="4">
        <v>3658</v>
      </c>
      <c r="B42" s="36" t="s">
        <v>70</v>
      </c>
      <c r="C42" s="6" t="s">
        <v>15</v>
      </c>
      <c r="D42" s="6" t="str">
        <f>IF(AND(C29&lt;="Cursada",C38&lt;="Cursada"),"Disponible","No Disponible")</f>
        <v>No Disponible</v>
      </c>
      <c r="E42" s="8">
        <v>0</v>
      </c>
    </row>
    <row r="43" spans="1:5" ht="15.75" customHeight="1">
      <c r="A43" s="4">
        <v>3659</v>
      </c>
      <c r="B43" s="36" t="s">
        <v>71</v>
      </c>
      <c r="C43" s="6" t="s">
        <v>15</v>
      </c>
      <c r="D43" s="6" t="str">
        <f>IF(AND(C25&lt;="Cursada",C30&lt;="Cursada",C37&lt;="Cursada"),"Disponible","No Disponible")</f>
        <v>No Disponible</v>
      </c>
      <c r="E43" s="8">
        <v>0</v>
      </c>
    </row>
    <row r="44" spans="1:5" ht="15.75" customHeight="1">
      <c r="A44" s="4">
        <v>3660</v>
      </c>
      <c r="B44" s="36" t="s">
        <v>72</v>
      </c>
      <c r="C44" s="6" t="s">
        <v>15</v>
      </c>
      <c r="D44" s="6" t="str">
        <f>IF(AND(C38&lt;="Cursada"),"Disponible","No Disponible")</f>
        <v>No Disponible</v>
      </c>
      <c r="E44" s="8">
        <v>0</v>
      </c>
    </row>
    <row r="45" spans="1:5" ht="15.75" customHeight="1">
      <c r="A45" s="4">
        <v>3661</v>
      </c>
      <c r="B45" s="36" t="s">
        <v>73</v>
      </c>
      <c r="C45" s="6" t="s">
        <v>15</v>
      </c>
      <c r="D45" s="6" t="str">
        <f>IF(AND(C25&lt;="Cursada",C33&lt;="Cursada",C35&lt;="Cursada"),"Disponible","No Disponible")</f>
        <v>No Disponible</v>
      </c>
      <c r="E45" s="8">
        <v>0</v>
      </c>
    </row>
    <row r="46" spans="1:5" ht="15.75" customHeight="1">
      <c r="A46" s="4">
        <v>3662</v>
      </c>
      <c r="B46" s="36" t="s">
        <v>74</v>
      </c>
      <c r="C46" s="6" t="s">
        <v>15</v>
      </c>
      <c r="D46" s="6" t="str">
        <f>IF(AND(C35&lt;="Cursada"),"Disponible","No Disponible")</f>
        <v>Disponible</v>
      </c>
      <c r="E46" s="8">
        <v>0</v>
      </c>
    </row>
    <row r="47" spans="1:5" ht="15.75" customHeight="1">
      <c r="A47" s="4">
        <v>3663</v>
      </c>
      <c r="B47" s="36" t="s">
        <v>75</v>
      </c>
      <c r="C47" s="6" t="s">
        <v>15</v>
      </c>
      <c r="D47" s="6" t="str">
        <f>IF(AND(C41&lt;="Cursada"),"Disponible","No Disponible")</f>
        <v>No Disponible</v>
      </c>
      <c r="E47" s="8">
        <v>0</v>
      </c>
    </row>
    <row r="48" spans="1:5" ht="15.75" customHeight="1">
      <c r="A48" s="4">
        <v>3664</v>
      </c>
      <c r="B48" s="36" t="s">
        <v>76</v>
      </c>
      <c r="C48" s="6" t="s">
        <v>15</v>
      </c>
      <c r="D48" s="6" t="str">
        <f>IF(AND(C35&lt;="Cursada",C29&lt;="Cursada"),"Disponible","No Disponible")</f>
        <v>No Disponible</v>
      </c>
      <c r="E48" s="8">
        <v>0</v>
      </c>
    </row>
    <row r="49" spans="1:11" ht="15.75" customHeight="1">
      <c r="A49" s="14">
        <v>3665</v>
      </c>
      <c r="B49" s="36" t="s">
        <v>77</v>
      </c>
      <c r="C49" s="6" t="s">
        <v>15</v>
      </c>
      <c r="D49" s="6" t="str">
        <f>IF(AND(C36&lt;="Cursada",C43&lt;="Cursada"),"Disponible","No Disponible")</f>
        <v>No Disponible</v>
      </c>
      <c r="E49" s="8">
        <v>0</v>
      </c>
    </row>
    <row r="50" spans="1:11" ht="15.75" customHeight="1">
      <c r="A50" s="14">
        <v>3666</v>
      </c>
      <c r="B50" s="36" t="s">
        <v>78</v>
      </c>
      <c r="C50" s="6" t="s">
        <v>15</v>
      </c>
      <c r="D50" s="6" t="str">
        <f>IF(AND(C32&lt;="Cursada",C36&lt;="Cursada",C39&lt;="Cursada"),"Disponible","No Disponible")</f>
        <v>No Disponible</v>
      </c>
      <c r="E50" s="8">
        <v>0</v>
      </c>
    </row>
    <row r="51" spans="1:11" ht="15.75" customHeight="1">
      <c r="A51" s="14">
        <v>3667</v>
      </c>
      <c r="B51" s="36" t="s">
        <v>79</v>
      </c>
      <c r="C51" s="6" t="s">
        <v>15</v>
      </c>
      <c r="D51" s="6" t="str">
        <f>IF(AND(C30&lt;="Cursada"),"Disponible","No Disponible")</f>
        <v>No Disponible</v>
      </c>
      <c r="E51" s="8">
        <v>0</v>
      </c>
    </row>
    <row r="52" spans="1:11" ht="15.75" customHeight="1">
      <c r="A52" s="14">
        <v>3668</v>
      </c>
      <c r="B52" s="39" t="s">
        <v>80</v>
      </c>
      <c r="C52" s="6" t="s">
        <v>15</v>
      </c>
      <c r="D52" s="6" t="str">
        <f>IF(AND(C40&lt;="Cursada",C48&lt;="Cursada"),"Disponible","No Disponible")</f>
        <v>No Disponible</v>
      </c>
      <c r="E52" s="8">
        <v>0</v>
      </c>
      <c r="H52" s="50"/>
      <c r="I52" s="50"/>
      <c r="J52" s="50"/>
      <c r="K52" s="50"/>
    </row>
    <row r="53" spans="1:11" ht="15.75" customHeight="1">
      <c r="A53" s="14">
        <v>3669</v>
      </c>
      <c r="B53" s="39" t="s">
        <v>81</v>
      </c>
      <c r="C53" s="6" t="s">
        <v>15</v>
      </c>
      <c r="D53" s="6" t="str">
        <f>IF(AND(C45&lt;="Cursada"),"Disponible","No Disponible")</f>
        <v>No Disponible</v>
      </c>
      <c r="E53" s="8">
        <v>0</v>
      </c>
      <c r="H53" s="50"/>
      <c r="I53" s="50"/>
      <c r="J53" s="50"/>
      <c r="K53" s="50"/>
    </row>
    <row r="54" spans="1:11" ht="15.75" customHeight="1">
      <c r="A54" s="14">
        <v>3670</v>
      </c>
      <c r="B54" s="39" t="s">
        <v>82</v>
      </c>
      <c r="C54" s="6" t="s">
        <v>15</v>
      </c>
      <c r="D54" s="6" t="str">
        <f>IF(AND(C40&lt;="Cursada",C48&lt;="Cursada"),"Disponible","No Disponible")</f>
        <v>No Disponible</v>
      </c>
      <c r="E54" s="8">
        <v>0</v>
      </c>
      <c r="H54" s="50"/>
      <c r="I54" s="50"/>
      <c r="J54" s="50"/>
      <c r="K54" s="50"/>
    </row>
    <row r="55" spans="1:11" ht="15.75" customHeight="1">
      <c r="A55" s="14">
        <v>3671</v>
      </c>
      <c r="B55" s="39" t="s">
        <v>83</v>
      </c>
      <c r="C55" s="6" t="s">
        <v>15</v>
      </c>
      <c r="D55" s="6" t="str">
        <f>IF(AND(C51&lt;="Cursada",C45&lt;="Cursada",C44&lt;="Cursada",C40&lt;="Cursada",),"Disponible","No Disponible")</f>
        <v>No Disponible</v>
      </c>
      <c r="E55" s="8">
        <v>0</v>
      </c>
    </row>
    <row r="56" spans="1:11" ht="15.75" customHeight="1">
      <c r="A56" s="14">
        <v>3672</v>
      </c>
      <c r="B56" s="44" t="s">
        <v>84</v>
      </c>
      <c r="C56" s="6" t="s">
        <v>15</v>
      </c>
      <c r="D56" s="6" t="str">
        <f>IF(AND(C47&lt;="Cursada",C42&lt;="Cursada",C45&lt;="Cursada"),"Disponible","No Disponible")</f>
        <v>No Disponible</v>
      </c>
      <c r="E56" s="8">
        <v>0</v>
      </c>
    </row>
    <row r="57" spans="1:11" ht="15.75" customHeight="1">
      <c r="A57" s="14">
        <v>3673</v>
      </c>
      <c r="B57" s="44" t="s">
        <v>84</v>
      </c>
      <c r="C57" s="6" t="s">
        <v>15</v>
      </c>
      <c r="D57" s="6" t="str">
        <f>IF(AND(C50&lt;="Cursada",C46&lt;="Cursada"),"Disponible","No Disponible")</f>
        <v>No Disponible</v>
      </c>
      <c r="E57" s="8">
        <v>0</v>
      </c>
    </row>
    <row r="58" spans="1:11" ht="15.75" customHeight="1">
      <c r="A58" s="14">
        <v>3674</v>
      </c>
      <c r="B58" s="44" t="s">
        <v>85</v>
      </c>
      <c r="C58" s="6" t="s">
        <v>15</v>
      </c>
      <c r="D58" s="6" t="str">
        <f>IF(AND(C49&lt;="Cursada",C48&lt;="Cursada"),"Disponible","No Disponible")</f>
        <v>No Disponible</v>
      </c>
      <c r="E58" s="8">
        <v>0</v>
      </c>
    </row>
    <row r="59" spans="1:11" ht="15.75" customHeight="1">
      <c r="A59" s="4">
        <v>911</v>
      </c>
      <c r="B59" s="51" t="s">
        <v>86</v>
      </c>
      <c r="C59" s="6" t="s">
        <v>8</v>
      </c>
      <c r="D59" s="7"/>
      <c r="E59" s="8">
        <v>7</v>
      </c>
    </row>
    <row r="60" spans="1:11" ht="15.75" customHeight="1">
      <c r="A60" s="4">
        <v>912</v>
      </c>
      <c r="B60" s="51" t="s">
        <v>87</v>
      </c>
      <c r="C60" s="6" t="s">
        <v>15</v>
      </c>
      <c r="D60" s="6" t="str">
        <f>IF(C59&lt;="Cursada","Disponible","No Disponible")</f>
        <v>Disponible</v>
      </c>
      <c r="E60" s="8"/>
    </row>
    <row r="61" spans="1:11" ht="15.75" customHeight="1">
      <c r="A61" s="4">
        <v>901</v>
      </c>
      <c r="B61" s="51" t="s">
        <v>88</v>
      </c>
      <c r="C61" s="6" t="s">
        <v>8</v>
      </c>
      <c r="D61" s="7"/>
      <c r="E61" s="8">
        <v>9</v>
      </c>
    </row>
    <row r="62" spans="1:11" ht="15.75" customHeight="1">
      <c r="A62" s="4">
        <v>902</v>
      </c>
      <c r="B62" s="51" t="s">
        <v>89</v>
      </c>
      <c r="C62" s="6" t="s">
        <v>15</v>
      </c>
      <c r="D62" s="6" t="str">
        <f t="shared" ref="D62:D64" si="5">IF(C61&lt;="Cursada","Disponible","No Disponible")</f>
        <v>Disponible</v>
      </c>
      <c r="E62" s="8"/>
    </row>
    <row r="63" spans="1:11" ht="15.75" customHeight="1">
      <c r="A63" s="4">
        <v>903</v>
      </c>
      <c r="B63" s="51" t="s">
        <v>90</v>
      </c>
      <c r="C63" s="6" t="s">
        <v>15</v>
      </c>
      <c r="D63" s="6" t="str">
        <f t="shared" si="5"/>
        <v>No Disponible</v>
      </c>
      <c r="E63" s="8"/>
    </row>
    <row r="64" spans="1:11" ht="15.75" customHeight="1">
      <c r="A64" s="14">
        <v>904</v>
      </c>
      <c r="B64" s="51" t="s">
        <v>91</v>
      </c>
      <c r="C64" s="6" t="s">
        <v>15</v>
      </c>
      <c r="D64" s="6" t="str">
        <f t="shared" si="5"/>
        <v>No Disponible</v>
      </c>
      <c r="E64" s="8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3">
    <mergeCell ref="H6:K9"/>
    <mergeCell ref="H3:K3"/>
    <mergeCell ref="H23:J23"/>
  </mergeCells>
  <conditionalFormatting sqref="C2:C64">
    <cfRule type="cellIs" dxfId="8" priority="2" operator="equal">
      <formula>"Cursada"</formula>
    </cfRule>
  </conditionalFormatting>
  <conditionalFormatting sqref="C2:C64">
    <cfRule type="cellIs" dxfId="7" priority="3" operator="equal">
      <formula>"Aprobada"</formula>
    </cfRule>
  </conditionalFormatting>
  <conditionalFormatting sqref="D1:D100 E1">
    <cfRule type="cellIs" dxfId="6" priority="4" operator="equal">
      <formula>"No Disponible"</formula>
    </cfRule>
  </conditionalFormatting>
  <conditionalFormatting sqref="D1:D100 E1">
    <cfRule type="cellIs" dxfId="5" priority="5" operator="equal">
      <formula>"Disponible"</formula>
    </cfRule>
  </conditionalFormatting>
  <conditionalFormatting sqref="E2:E64">
    <cfRule type="cellIs" dxfId="4" priority="6" operator="equal">
      <formula>0</formula>
    </cfRule>
  </conditionalFormatting>
  <conditionalFormatting sqref="E2:E64">
    <cfRule type="cellIs" dxfId="3" priority="7" operator="lessThan">
      <formula>7</formula>
    </cfRule>
  </conditionalFormatting>
  <conditionalFormatting sqref="E2:E64">
    <cfRule type="cellIs" dxfId="2" priority="8" operator="greaterThan">
      <formula>4</formula>
    </cfRule>
  </conditionalFormatting>
  <conditionalFormatting sqref="E2:E64">
    <cfRule type="cellIs" dxfId="1" priority="9" operator="greaterThan">
      <formula>4</formula>
    </cfRule>
  </conditionalFormatting>
  <conditionalFormatting sqref="B2:B64">
    <cfRule type="duplicateValues" dxfId="0" priority="1"/>
  </conditionalFormatting>
  <dataValidations count="2">
    <dataValidation type="list" allowBlank="1" showInputMessage="1" showErrorMessage="1" prompt="Seleccione... - Un valor permitido de la lista_x000a_" sqref="C2:C64" xr:uid="{00000000-0002-0000-0000-000000000000}">
      <formula1>"Aprobada,Cursada,No aprobada"</formula1>
    </dataValidation>
    <dataValidation type="list" allowBlank="1" showErrorMessage="1" sqref="H23" xr:uid="{00000000-0002-0000-0000-000001000000}">
      <formula1>"Comunicaciones,Ingeniería de Software"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baseColWidth="10" defaultColWidth="12.6640625" defaultRowHeight="15" customHeight="1"/>
  <cols>
    <col min="1" max="1" width="9.33203125" customWidth="1"/>
    <col min="2" max="2" width="30.21875" customWidth="1"/>
    <col min="3" max="5" width="9.33203125" customWidth="1"/>
    <col min="6" max="6" width="10.33203125" customWidth="1"/>
    <col min="7" max="11" width="9.332031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"/>
  <sheetViews>
    <sheetView workbookViewId="0"/>
  </sheetViews>
  <sheetFormatPr baseColWidth="10" defaultColWidth="12.6640625" defaultRowHeight="15" customHeight="1"/>
  <cols>
    <col min="1" max="11" width="9.332031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Calvo, Ignacio</cp:lastModifiedBy>
  <dcterms:created xsi:type="dcterms:W3CDTF">2013-03-31T23:24:15Z</dcterms:created>
  <dcterms:modified xsi:type="dcterms:W3CDTF">2024-03-06T15:50:08Z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216557cb-e1c6-48d3-9e4e-fa6c1426c273</vt:lpwstr>
  </property>
</Properties>
</file>