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eradata-my.sharepoint.com/personal/ignacio_calvo2_teradata_com/Documents/Escritorio/Nacho/Unlam/Plan 2023/"/>
    </mc:Choice>
  </mc:AlternateContent>
  <xr:revisionPtr revIDLastSave="200" documentId="8_{447E24AC-EA1E-4A34-89AB-62C73F7ED2AB}" xr6:coauthVersionLast="47" xr6:coauthVersionMax="47" xr10:uidLastSave="{EC905699-9680-4758-B4F9-F0D1947AE945}"/>
  <bookViews>
    <workbookView xWindow="-108" yWindow="-108" windowWidth="23256" windowHeight="12576" xr2:uid="{00000000-000D-0000-FFFF-FFFF00000000}"/>
  </bookViews>
  <sheets>
    <sheet name="Materias" sheetId="1" r:id="rId1"/>
    <sheet name="Di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K18" i="1"/>
  <c r="K19" i="1"/>
  <c r="K17" i="1"/>
  <c r="K16" i="1"/>
  <c r="K15" i="1"/>
  <c r="K6" i="1"/>
  <c r="K14" i="1"/>
  <c r="K13" i="1"/>
  <c r="F12" i="1"/>
  <c r="K2" i="1"/>
  <c r="F7" i="1"/>
  <c r="F9" i="1"/>
  <c r="F17" i="1"/>
  <c r="F11" i="1"/>
  <c r="K7" i="1" l="1"/>
  <c r="E17" i="1"/>
  <c r="F64" i="1"/>
  <c r="E64" i="1"/>
  <c r="F63" i="1"/>
  <c r="F62" i="1"/>
  <c r="E62" i="1"/>
  <c r="F61" i="1"/>
  <c r="E61" i="1"/>
  <c r="F60" i="1"/>
  <c r="E60" i="1"/>
  <c r="F59" i="1"/>
  <c r="L19" i="1" s="1"/>
  <c r="M19" i="1" s="1"/>
  <c r="F58" i="1"/>
  <c r="E58" i="1"/>
  <c r="F57" i="1"/>
  <c r="L18" i="1" s="1"/>
  <c r="M18" i="1" s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L15" i="1" s="1"/>
  <c r="M15" i="1" s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6" i="1"/>
  <c r="E16" i="1"/>
  <c r="F15" i="1"/>
  <c r="E15" i="1"/>
  <c r="F14" i="1"/>
  <c r="E14" i="1"/>
  <c r="F13" i="1"/>
  <c r="E12" i="1"/>
  <c r="K3" i="1"/>
  <c r="E11" i="1"/>
  <c r="F10" i="1"/>
  <c r="E10" i="1"/>
  <c r="E9" i="1"/>
  <c r="F8" i="1"/>
  <c r="F6" i="1"/>
  <c r="F5" i="1"/>
  <c r="F4" i="1"/>
  <c r="F3" i="1"/>
  <c r="F2" i="1"/>
  <c r="L13" i="1" s="1"/>
  <c r="M13" i="1" s="1"/>
  <c r="K9" i="1" l="1"/>
  <c r="M14" i="1"/>
  <c r="L16" i="1"/>
  <c r="M16" i="1" s="1"/>
  <c r="L17" i="1"/>
  <c r="M17" i="1" s="1"/>
  <c r="K5" i="1"/>
  <c r="K4" i="1"/>
  <c r="K8" i="1"/>
</calcChain>
</file>

<file path=xl/sharedStrings.xml><?xml version="1.0" encoding="utf-8"?>
<sst xmlns="http://schemas.openxmlformats.org/spreadsheetml/2006/main" count="211" uniqueCount="124">
  <si>
    <t>ID</t>
  </si>
  <si>
    <t>Tipo</t>
  </si>
  <si>
    <t>Año</t>
  </si>
  <si>
    <t>Materia</t>
  </si>
  <si>
    <t>Disponibilidad</t>
  </si>
  <si>
    <t>Condicion</t>
  </si>
  <si>
    <t>Horas</t>
  </si>
  <si>
    <t>Nota</t>
  </si>
  <si>
    <t>Ciencias Basicas</t>
  </si>
  <si>
    <t>Matematica Discreta</t>
  </si>
  <si>
    <t>DISPONIBLE</t>
  </si>
  <si>
    <t>Analisis Matematico 1</t>
  </si>
  <si>
    <t>Programacion</t>
  </si>
  <si>
    <t>Programacion Inicial</t>
  </si>
  <si>
    <t>Desarrollo de Software</t>
  </si>
  <si>
    <t>Introduccion a los Sistemas de Informacion</t>
  </si>
  <si>
    <t>Infraestructura</t>
  </si>
  <si>
    <t>Sistemas de Numeracion</t>
  </si>
  <si>
    <t>Calidad y Seguridad de la informacion</t>
  </si>
  <si>
    <t>Principios de Calidad de Software</t>
  </si>
  <si>
    <t>Algebra y Geometrica Analitica</t>
  </si>
  <si>
    <t>Fisica 1</t>
  </si>
  <si>
    <t>Programacion Estructurada Basica</t>
  </si>
  <si>
    <t>Total Materias</t>
  </si>
  <si>
    <t>Introduccion a la Gestion de Requisitos</t>
  </si>
  <si>
    <t>Promedio</t>
  </si>
  <si>
    <t>Fundamentos de Sistemas Embebidos</t>
  </si>
  <si>
    <t>Materias Faltantes Tecnicatura</t>
  </si>
  <si>
    <t>Gestion y Complementarias</t>
  </si>
  <si>
    <t>Introduccion a los Proyectos Informaticos</t>
  </si>
  <si>
    <t>Materias Faltantes Ingenieria</t>
  </si>
  <si>
    <t>Analisis Matematico 2</t>
  </si>
  <si>
    <t>Materias Aprobadas</t>
  </si>
  <si>
    <t>Fisica 2</t>
  </si>
  <si>
    <t>Topicos de Programacion</t>
  </si>
  <si>
    <t>Disponibles para Cursar</t>
  </si>
  <si>
    <t>Bases de Datos</t>
  </si>
  <si>
    <t>No disponibles</t>
  </si>
  <si>
    <t>Analisis de Sistemas</t>
  </si>
  <si>
    <t>Arquitectura de Computadoras</t>
  </si>
  <si>
    <t>Analisis Matematico 3</t>
  </si>
  <si>
    <t>Algoritmos y Estructuras de Datos</t>
  </si>
  <si>
    <t>Bases de Datos Aplicada</t>
  </si>
  <si>
    <t>Principios de Diseño de Sistemas</t>
  </si>
  <si>
    <t>Redes de Computadoras</t>
  </si>
  <si>
    <t>Gestion de las Organizaciones</t>
  </si>
  <si>
    <t>Algebra y Geometrica Analitica 2</t>
  </si>
  <si>
    <t>Paradigmas de Programacion</t>
  </si>
  <si>
    <t>Requisitos Avanzados</t>
  </si>
  <si>
    <t>Diseño de Software</t>
  </si>
  <si>
    <t>Sistemas Operativos</t>
  </si>
  <si>
    <t>Seguridad de la Informacion</t>
  </si>
  <si>
    <t>Probabilidad y Estadistica</t>
  </si>
  <si>
    <t>Programacion Avanzada</t>
  </si>
  <si>
    <t>Arquitecturas de Sistemas Software</t>
  </si>
  <si>
    <t>Virtualizacion de Hardware</t>
  </si>
  <si>
    <t>Auditoria y Legislacion</t>
  </si>
  <si>
    <t>Estadistica Aplicada</t>
  </si>
  <si>
    <t>Automatas y Gramatica</t>
  </si>
  <si>
    <t>Programacion Concurrente</t>
  </si>
  <si>
    <t>Gestion Aplicada al Desarrollo de Software 1</t>
  </si>
  <si>
    <t>Sistemas Operativos Avanzados</t>
  </si>
  <si>
    <t>Gestion de Proyectos</t>
  </si>
  <si>
    <t>Matematica Aplicada</t>
  </si>
  <si>
    <t>Lenguajes y Compiladores</t>
  </si>
  <si>
    <t>Inteligencia Artificial</t>
  </si>
  <si>
    <t>Gestion Aplicada al Desarrollo de Software 2</t>
  </si>
  <si>
    <t>Seguridad Aplicada y Forensia</t>
  </si>
  <si>
    <t>Gestion de la Calidad en Procesos de Sistemas</t>
  </si>
  <si>
    <t>Inteligencia Artificial Aplicada</t>
  </si>
  <si>
    <t>Ciencia de Datos</t>
  </si>
  <si>
    <t>Innovacion y Emprendedorismo</t>
  </si>
  <si>
    <t>Proyecto Final de Carrera</t>
  </si>
  <si>
    <t>Electiva 1</t>
  </si>
  <si>
    <t>Electiva 2</t>
  </si>
  <si>
    <t>Electiva 3</t>
  </si>
  <si>
    <t>Practica Profesional Supervisada</t>
  </si>
  <si>
    <t>Taller</t>
  </si>
  <si>
    <t>Taller de Integracion</t>
  </si>
  <si>
    <t>Responsabilidad Social Universitaria</t>
  </si>
  <si>
    <t>Transversal</t>
  </si>
  <si>
    <t>Ingles Nivel 1</t>
  </si>
  <si>
    <t>Ingles Nivel 2</t>
  </si>
  <si>
    <t>Ingles Nivel 3</t>
  </si>
  <si>
    <t>Ingles Nivel 4</t>
  </si>
  <si>
    <t>Computacion Transversal 1</t>
  </si>
  <si>
    <t>Computacion Transversal 2</t>
  </si>
  <si>
    <t>Topicos</t>
  </si>
  <si>
    <t>Miercoles</t>
  </si>
  <si>
    <t>Lunes</t>
  </si>
  <si>
    <t>Martes</t>
  </si>
  <si>
    <t>Jueves</t>
  </si>
  <si>
    <t>Sabados</t>
  </si>
  <si>
    <t>Gestion de las org</t>
  </si>
  <si>
    <t>Dia</t>
  </si>
  <si>
    <t>Base de datos</t>
  </si>
  <si>
    <t>Fisica I</t>
  </si>
  <si>
    <t>Opcion B</t>
  </si>
  <si>
    <t>Arq. De computadoras</t>
  </si>
  <si>
    <t>Principios de calidad de Sw</t>
  </si>
  <si>
    <t>Proba??</t>
  </si>
  <si>
    <t>Viernes</t>
  </si>
  <si>
    <t>Comentarios</t>
  </si>
  <si>
    <t>Bdd aplicada</t>
  </si>
  <si>
    <t>Arqui</t>
  </si>
  <si>
    <t>Dias</t>
  </si>
  <si>
    <t>Oferta</t>
  </si>
  <si>
    <t>Eleccion</t>
  </si>
  <si>
    <t>Analisis de sist</t>
  </si>
  <si>
    <t>Bdd aplicada/Mat aplicada</t>
  </si>
  <si>
    <t>Topicos/Fisica II</t>
  </si>
  <si>
    <t>Topicos/Analisis de sist/Arqui/Fisica II</t>
  </si>
  <si>
    <t>Resp. Social. Univ/Topicos/Analisis de sist/Arqui/Fisica II</t>
  </si>
  <si>
    <t>Porcentaje de la carrera</t>
  </si>
  <si>
    <t>Cantidad</t>
  </si>
  <si>
    <t>Faltan</t>
  </si>
  <si>
    <t>Primer año</t>
  </si>
  <si>
    <t>Segundo año</t>
  </si>
  <si>
    <t>Tercer año</t>
  </si>
  <si>
    <t>Cuarto año</t>
  </si>
  <si>
    <t>Quinto año</t>
  </si>
  <si>
    <t>Transversales</t>
  </si>
  <si>
    <t>Talleres</t>
  </si>
  <si>
    <t>Porcentaje 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</si>
</sst>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7">
    <font>
      <sz val="11"/>
      <name val="Calibri"/>
      <scheme val="minor"/>
    </font>
    <font>
      <b/>
      <sz val="12"/>
      <name val="Aharoni"/>
    </font>
    <font>
      <sz val="11"/>
      <name val="Calibri"/>
    </font>
    <font>
      <sz val="11"/>
      <name val="Calibri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C000"/>
      </patternFill>
    </fill>
    <fill>
      <patternFill patternType="solid">
        <fgColor theme="5" tint="0.59999389629810485"/>
        <bgColor rgb="FF92D05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FFC000"/>
      </patternFill>
    </fill>
    <fill>
      <patternFill patternType="solid">
        <fgColor theme="4" tint="0.79998168889431442"/>
        <bgColor rgb="FF5F497A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8" borderId="2" xfId="0" applyFont="1" applyFill="1" applyBorder="1" applyAlignment="1"/>
    <xf numFmtId="0" fontId="0" fillId="7" borderId="2" xfId="0" applyFont="1" applyFill="1" applyBorder="1" applyAlignment="1"/>
    <xf numFmtId="0" fontId="0" fillId="6" borderId="2" xfId="0" applyFont="1" applyFill="1" applyBorder="1" applyAlignment="1"/>
    <xf numFmtId="0" fontId="0" fillId="9" borderId="2" xfId="0" applyFont="1" applyFill="1" applyBorder="1" applyAlignment="1"/>
    <xf numFmtId="0" fontId="2" fillId="0" borderId="1" xfId="0" applyFont="1" applyFill="1" applyBorder="1"/>
    <xf numFmtId="0" fontId="0" fillId="0" borderId="0" xfId="0" applyFont="1" applyFill="1" applyAlignment="1"/>
    <xf numFmtId="0" fontId="2" fillId="0" borderId="3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2" xfId="0" applyFont="1" applyFill="1" applyBorder="1" applyAlignment="1"/>
    <xf numFmtId="0" fontId="0" fillId="10" borderId="2" xfId="0" applyFont="1" applyFill="1" applyBorder="1" applyAlignment="1"/>
    <xf numFmtId="0" fontId="2" fillId="9" borderId="1" xfId="0" applyFont="1" applyFill="1" applyBorder="1"/>
    <xf numFmtId="0" fontId="0" fillId="0" borderId="4" xfId="0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Fill="1" applyBorder="1" applyAlignment="1"/>
    <xf numFmtId="0" fontId="2" fillId="0" borderId="11" xfId="0" applyFont="1" applyBorder="1"/>
    <xf numFmtId="0" fontId="2" fillId="0" borderId="12" xfId="0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164" fontId="0" fillId="0" borderId="10" xfId="0" applyNumberFormat="1" applyFont="1" applyBorder="1" applyAlignment="1"/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0" fontId="5" fillId="16" borderId="14" xfId="0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9" fontId="2" fillId="2" borderId="8" xfId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9" fontId="2" fillId="4" borderId="8" xfId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9" fontId="2" fillId="3" borderId="8" xfId="1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9" fontId="2" fillId="5" borderId="8" xfId="1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9" fontId="2" fillId="11" borderId="8" xfId="1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9" fontId="6" fillId="12" borderId="8" xfId="1" applyFont="1" applyFill="1" applyBorder="1" applyAlignment="1">
      <alignment horizontal="center"/>
    </xf>
    <xf numFmtId="0" fontId="6" fillId="14" borderId="11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9" fontId="6" fillId="14" borderId="16" xfId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none"/>
      </fill>
    </dxf>
  </dxfs>
  <tableStyles count="1" defaultTableStyle="TableStyleMedium2" defaultPivotStyle="PivotStyleLight16">
    <tableStyle name="Hoja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colors>
    <mruColors>
      <color rgb="FF5AA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4">
  <autoFilter ref="A1:I64" xr:uid="{00000000-000C-0000-FFFF-FFFF00000000}"/>
  <tableColumns count="9">
    <tableColumn id="1" xr3:uid="{00000000-0010-0000-0000-000001000000}" name="ID"/>
    <tableColumn id="2" xr3:uid="{00000000-0010-0000-0000-000002000000}" name="Tipo"/>
    <tableColumn id="3" xr3:uid="{00000000-0010-0000-0000-000003000000}" name="Año"/>
    <tableColumn id="4" xr3:uid="{00000000-0010-0000-0000-000004000000}" name="Materia"/>
    <tableColumn id="5" xr3:uid="{00000000-0010-0000-0000-000005000000}" name="Disponibilidad"/>
    <tableColumn id="6" xr3:uid="{00000000-0010-0000-0000-000006000000}" name="Condicion"/>
    <tableColumn id="7" xr3:uid="{00000000-0010-0000-0000-000007000000}" name="Horas"/>
    <tableColumn id="8" xr3:uid="{00000000-0010-0000-0000-000008000000}" name="Nota"/>
    <tableColumn id="9" xr3:uid="{22D693A2-8C32-43F8-B171-B196FBD63245}" name="Comentario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A10" workbookViewId="0">
      <selection activeCell="A14" sqref="A14"/>
    </sheetView>
  </sheetViews>
  <sheetFormatPr baseColWidth="10" defaultColWidth="14.44140625" defaultRowHeight="15" customHeight="1"/>
  <cols>
    <col min="1" max="1" width="5.5546875" customWidth="1"/>
    <col min="2" max="2" width="31.6640625" customWidth="1"/>
    <col min="3" max="3" width="10.33203125" customWidth="1"/>
    <col min="4" max="4" width="47.33203125" bestFit="1" customWidth="1"/>
    <col min="5" max="5" width="19.88671875" bestFit="1" customWidth="1"/>
    <col min="6" max="6" width="15.33203125" customWidth="1"/>
    <col min="7" max="7" width="11.44140625" customWidth="1"/>
    <col min="8" max="8" width="10.44140625" customWidth="1"/>
    <col min="9" max="9" width="18.33203125" bestFit="1" customWidth="1"/>
    <col min="10" max="10" width="16.21875" customWidth="1"/>
    <col min="13" max="13" width="18.21875" customWidth="1"/>
  </cols>
  <sheetData>
    <row r="1" spans="1:13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102</v>
      </c>
    </row>
    <row r="2" spans="1:13" ht="14.25" customHeight="1">
      <c r="A2" s="2"/>
      <c r="B2" s="3" t="s">
        <v>8</v>
      </c>
      <c r="C2" s="4">
        <v>1</v>
      </c>
      <c r="D2" s="5" t="s">
        <v>9</v>
      </c>
      <c r="E2" s="6" t="s">
        <v>10</v>
      </c>
      <c r="F2" s="3" t="str">
        <f t="shared" ref="F2:F64" si="0">IF(H2="","NO CURSADO",IF(H2&gt;=4,"APROBADO","DESAPROBADO"))</f>
        <v>APROBADO</v>
      </c>
      <c r="G2" s="3">
        <v>4</v>
      </c>
      <c r="H2" s="18">
        <v>7</v>
      </c>
      <c r="I2" s="19"/>
      <c r="J2" s="24" t="s">
        <v>23</v>
      </c>
      <c r="K2" s="25">
        <f>COUNTA(B2:B64)</f>
        <v>63</v>
      </c>
    </row>
    <row r="3" spans="1:13" ht="14.25" customHeight="1">
      <c r="A3" s="2"/>
      <c r="B3" s="3" t="s">
        <v>8</v>
      </c>
      <c r="C3" s="4">
        <v>1</v>
      </c>
      <c r="D3" s="5" t="s">
        <v>11</v>
      </c>
      <c r="E3" s="6" t="s">
        <v>10</v>
      </c>
      <c r="F3" s="3" t="str">
        <f t="shared" si="0"/>
        <v>APROBADO</v>
      </c>
      <c r="G3" s="3">
        <v>4</v>
      </c>
      <c r="H3" s="18">
        <v>9</v>
      </c>
      <c r="I3" s="19"/>
      <c r="J3" s="26" t="s">
        <v>25</v>
      </c>
      <c r="K3" s="27">
        <f>ROUND(AVERAGE(H2:H64),2)</f>
        <v>7.45</v>
      </c>
    </row>
    <row r="4" spans="1:13" ht="14.25" customHeight="1">
      <c r="A4" s="2"/>
      <c r="B4" s="3" t="s">
        <v>12</v>
      </c>
      <c r="C4" s="4">
        <v>1</v>
      </c>
      <c r="D4" s="5" t="s">
        <v>13</v>
      </c>
      <c r="E4" s="6" t="s">
        <v>10</v>
      </c>
      <c r="F4" s="3" t="str">
        <f t="shared" si="0"/>
        <v>APROBADO</v>
      </c>
      <c r="G4" s="3">
        <v>4</v>
      </c>
      <c r="H4" s="18">
        <v>8</v>
      </c>
      <c r="I4" s="19"/>
      <c r="J4" s="26" t="s">
        <v>27</v>
      </c>
      <c r="K4" s="27">
        <f>COUNTA(D2:D36)+COUNTA(D59:D60)+COUNTA(D63)-COUNTIF(F2:F36,"APROBADO")-COUNTIF(F59:F60,"APROBADO")-COUNTIF(F63,"APROBADO")</f>
        <v>18</v>
      </c>
    </row>
    <row r="5" spans="1:13" ht="14.25" customHeight="1">
      <c r="A5" s="2"/>
      <c r="B5" s="3" t="s">
        <v>14</v>
      </c>
      <c r="C5" s="4">
        <v>1</v>
      </c>
      <c r="D5" s="5" t="s">
        <v>15</v>
      </c>
      <c r="E5" s="6" t="s">
        <v>10</v>
      </c>
      <c r="F5" s="3" t="str">
        <f t="shared" si="0"/>
        <v>APROBADO</v>
      </c>
      <c r="G5" s="3">
        <v>4</v>
      </c>
      <c r="H5" s="18">
        <v>8</v>
      </c>
      <c r="I5" s="19"/>
      <c r="J5" s="26" t="s">
        <v>30</v>
      </c>
      <c r="K5" s="27">
        <f>COUNTA(Materias!$D$2:$D$64)-2-COUNTIF(Materias!$F$2:$F$64,"APROBADO")</f>
        <v>41</v>
      </c>
    </row>
    <row r="6" spans="1:13" ht="14.25" customHeight="1">
      <c r="A6" s="2"/>
      <c r="B6" s="3" t="s">
        <v>16</v>
      </c>
      <c r="C6" s="4">
        <v>1</v>
      </c>
      <c r="D6" s="5" t="s">
        <v>17</v>
      </c>
      <c r="E6" s="6" t="s">
        <v>10</v>
      </c>
      <c r="F6" s="3" t="str">
        <f t="shared" si="0"/>
        <v>APROBADO</v>
      </c>
      <c r="G6" s="3">
        <v>4</v>
      </c>
      <c r="H6" s="18">
        <v>7</v>
      </c>
      <c r="I6" s="19"/>
      <c r="J6" s="26" t="s">
        <v>32</v>
      </c>
      <c r="K6" s="27">
        <f>COUNT(H2:H64)</f>
        <v>20</v>
      </c>
    </row>
    <row r="7" spans="1:13" ht="14.25" customHeight="1">
      <c r="A7" s="16"/>
      <c r="B7" s="3" t="s">
        <v>18</v>
      </c>
      <c r="C7" s="4">
        <v>1</v>
      </c>
      <c r="D7" s="5" t="s">
        <v>19</v>
      </c>
      <c r="E7" s="6" t="s">
        <v>10</v>
      </c>
      <c r="F7" s="3" t="str">
        <f t="shared" si="0"/>
        <v>APROBADO</v>
      </c>
      <c r="G7" s="3">
        <v>4</v>
      </c>
      <c r="H7" s="18">
        <v>10</v>
      </c>
      <c r="I7" s="19"/>
      <c r="J7" s="28" t="s">
        <v>113</v>
      </c>
      <c r="K7" s="35">
        <f>(K6/K2)</f>
        <v>0.31746031746031744</v>
      </c>
    </row>
    <row r="8" spans="1:13" ht="14.25" customHeight="1">
      <c r="A8" s="2"/>
      <c r="B8" s="3" t="s">
        <v>8</v>
      </c>
      <c r="C8" s="4">
        <v>1</v>
      </c>
      <c r="D8" s="5" t="s">
        <v>20</v>
      </c>
      <c r="E8" s="6" t="s">
        <v>10</v>
      </c>
      <c r="F8" s="3" t="str">
        <f t="shared" si="0"/>
        <v>APROBADO</v>
      </c>
      <c r="G8" s="3">
        <v>4</v>
      </c>
      <c r="H8" s="18">
        <v>8</v>
      </c>
      <c r="I8" s="19"/>
      <c r="J8" s="26" t="s">
        <v>35</v>
      </c>
      <c r="K8" s="27">
        <f>COUNTIF(Materias!$E$2:$E$64,"DISPONIBLE")-COUNTIF(Materias!$F$2:$F$64,"APROBADO")</f>
        <v>9</v>
      </c>
    </row>
    <row r="9" spans="1:13" ht="14.25" customHeight="1" thickBot="1">
      <c r="A9" s="16"/>
      <c r="B9" s="3" t="s">
        <v>8</v>
      </c>
      <c r="C9" s="4">
        <v>1</v>
      </c>
      <c r="D9" s="5" t="s">
        <v>21</v>
      </c>
      <c r="E9" s="3" t="str">
        <f>IF(H3&gt;=4,"DISPONIBLE","NO DISPONIBLE")</f>
        <v>DISPONIBLE</v>
      </c>
      <c r="F9" s="3" t="str">
        <f t="shared" si="0"/>
        <v>APROBADO</v>
      </c>
      <c r="G9" s="3">
        <v>4</v>
      </c>
      <c r="H9" s="18">
        <v>7</v>
      </c>
      <c r="I9" s="19"/>
      <c r="J9" s="29" t="s">
        <v>37</v>
      </c>
      <c r="K9" s="30">
        <f>COUNTIF(Materias!$E$2:$E$64,"NO DISPONIBLE")</f>
        <v>34</v>
      </c>
    </row>
    <row r="10" spans="1:13" ht="14.25" customHeight="1">
      <c r="A10" s="2"/>
      <c r="B10" s="3" t="s">
        <v>12</v>
      </c>
      <c r="C10" s="4">
        <v>1</v>
      </c>
      <c r="D10" s="5" t="s">
        <v>22</v>
      </c>
      <c r="E10" s="3" t="str">
        <f>IF(H4&gt;=4,"DISPONIBLE","NO DISPONIBLE")</f>
        <v>DISPONIBLE</v>
      </c>
      <c r="F10" s="3" t="str">
        <f t="shared" si="0"/>
        <v>APROBADO</v>
      </c>
      <c r="G10" s="3">
        <v>4</v>
      </c>
      <c r="H10" s="18">
        <v>8</v>
      </c>
      <c r="I10" s="19"/>
    </row>
    <row r="11" spans="1:13" ht="14.25" customHeight="1" thickBot="1">
      <c r="A11" s="16"/>
      <c r="B11" s="3" t="s">
        <v>14</v>
      </c>
      <c r="C11" s="4">
        <v>1</v>
      </c>
      <c r="D11" s="5" t="s">
        <v>24</v>
      </c>
      <c r="E11" s="3" t="str">
        <f>IF(H5&gt;=4,"DISPONIBLE","NO DISPONIBLE")</f>
        <v>DISPONIBLE</v>
      </c>
      <c r="F11" s="3" t="str">
        <f t="shared" si="0"/>
        <v>APROBADO</v>
      </c>
      <c r="G11" s="3">
        <v>4</v>
      </c>
      <c r="H11" s="18">
        <v>8</v>
      </c>
      <c r="I11" s="19"/>
    </row>
    <row r="12" spans="1:13" ht="14.25" customHeight="1">
      <c r="A12" s="2"/>
      <c r="B12" s="3" t="s">
        <v>16</v>
      </c>
      <c r="C12" s="4">
        <v>1</v>
      </c>
      <c r="D12" s="5" t="s">
        <v>26</v>
      </c>
      <c r="E12" s="3" t="str">
        <f>IF(H6&gt;=4,"DISPONIBLE","NO DISPONIBLE")</f>
        <v>DISPONIBLE</v>
      </c>
      <c r="F12" s="3" t="str">
        <f t="shared" si="0"/>
        <v>APROBADO</v>
      </c>
      <c r="G12" s="3">
        <v>4</v>
      </c>
      <c r="H12" s="18">
        <v>7</v>
      </c>
      <c r="I12" s="19"/>
      <c r="J12" s="39" t="s">
        <v>2</v>
      </c>
      <c r="K12" s="40" t="s">
        <v>114</v>
      </c>
      <c r="L12" s="40" t="s">
        <v>115</v>
      </c>
      <c r="M12" s="41" t="s">
        <v>123</v>
      </c>
    </row>
    <row r="13" spans="1:13" ht="14.25" customHeight="1">
      <c r="A13" s="2"/>
      <c r="B13" s="3" t="s">
        <v>28</v>
      </c>
      <c r="C13" s="4">
        <v>1</v>
      </c>
      <c r="D13" s="5" t="s">
        <v>29</v>
      </c>
      <c r="E13" s="3" t="s">
        <v>10</v>
      </c>
      <c r="F13" s="3" t="str">
        <f t="shared" si="0"/>
        <v>APROBADO</v>
      </c>
      <c r="G13" s="3">
        <v>4</v>
      </c>
      <c r="H13" s="18">
        <v>8</v>
      </c>
      <c r="I13" s="19"/>
      <c r="J13" s="42" t="s">
        <v>116</v>
      </c>
      <c r="K13" s="5">
        <f>COUNTA(D2:D13)</f>
        <v>12</v>
      </c>
      <c r="L13" s="5">
        <f>(K13-(COUNTIF(F2:F13,"APROBADO")))</f>
        <v>0</v>
      </c>
      <c r="M13" s="43">
        <f>($L13/$K13)</f>
        <v>0</v>
      </c>
    </row>
    <row r="14" spans="1:13" ht="14.25" customHeight="1">
      <c r="A14" s="2"/>
      <c r="B14" s="3" t="s">
        <v>8</v>
      </c>
      <c r="C14" s="7">
        <v>2</v>
      </c>
      <c r="D14" s="8" t="s">
        <v>31</v>
      </c>
      <c r="E14" s="3" t="str">
        <f>IF(H3&gt;=4,"DISPONIBLE","NO DISPONIBLE")</f>
        <v>DISPONIBLE</v>
      </c>
      <c r="F14" s="3" t="str">
        <f t="shared" si="0"/>
        <v>APROBADO</v>
      </c>
      <c r="G14" s="3">
        <v>4</v>
      </c>
      <c r="H14" s="18">
        <v>9</v>
      </c>
      <c r="I14" s="19"/>
      <c r="J14" s="44" t="s">
        <v>117</v>
      </c>
      <c r="K14" s="8">
        <f>COUNTA(D2:D13)</f>
        <v>12</v>
      </c>
      <c r="L14" s="8">
        <f>(K14-(COUNTIF(F14:F25,"APROBADO")))</f>
        <v>8</v>
      </c>
      <c r="M14" s="45">
        <f t="shared" ref="M14:M19" si="1">($L14/$K14)</f>
        <v>0.66666666666666663</v>
      </c>
    </row>
    <row r="15" spans="1:13" ht="14.25" customHeight="1">
      <c r="A15" s="2"/>
      <c r="B15" s="3" t="s">
        <v>8</v>
      </c>
      <c r="C15" s="7">
        <v>2</v>
      </c>
      <c r="D15" s="8" t="s">
        <v>33</v>
      </c>
      <c r="E15" s="3" t="str">
        <f>IF(H9&gt;=4,"DISPONIBLE","NO DISPONIBLE")</f>
        <v>DISPONIBLE</v>
      </c>
      <c r="F15" s="3" t="str">
        <f t="shared" si="0"/>
        <v>NO CURSADO</v>
      </c>
      <c r="G15" s="3">
        <v>4</v>
      </c>
      <c r="H15" s="18"/>
      <c r="I15" s="19"/>
      <c r="J15" s="46" t="s">
        <v>118</v>
      </c>
      <c r="K15" s="9">
        <f>COUNTA(D26:D36)</f>
        <v>11</v>
      </c>
      <c r="L15" s="9">
        <f>(K15-(COUNTIF(F26:F36,"APROBADO")))</f>
        <v>9</v>
      </c>
      <c r="M15" s="47">
        <f t="shared" si="1"/>
        <v>0.81818181818181823</v>
      </c>
    </row>
    <row r="16" spans="1:13" ht="14.25" customHeight="1">
      <c r="A16" s="22"/>
      <c r="B16" s="3" t="s">
        <v>12</v>
      </c>
      <c r="C16" s="7">
        <v>2</v>
      </c>
      <c r="D16" s="8" t="s">
        <v>34</v>
      </c>
      <c r="E16" s="3" t="str">
        <f>IF(AND(H2&gt;=4,H10&gt;=4),"DISPONIBLE","NO DISPONIBLE")</f>
        <v>DISPONIBLE</v>
      </c>
      <c r="F16" s="3" t="str">
        <f t="shared" si="0"/>
        <v>NO CURSADO</v>
      </c>
      <c r="G16" s="3">
        <v>4</v>
      </c>
      <c r="H16" s="18"/>
      <c r="I16" s="19"/>
      <c r="J16" s="48" t="s">
        <v>119</v>
      </c>
      <c r="K16" s="11">
        <f>COUNTA(D37:D48)</f>
        <v>12</v>
      </c>
      <c r="L16" s="11">
        <f>(K16-(COUNTIF(F37:F48,"APROBADO")))</f>
        <v>12</v>
      </c>
      <c r="M16" s="49">
        <f t="shared" si="1"/>
        <v>1</v>
      </c>
    </row>
    <row r="17" spans="1:13" ht="14.25" customHeight="1">
      <c r="A17" s="16"/>
      <c r="B17" s="3" t="s">
        <v>12</v>
      </c>
      <c r="C17" s="7">
        <v>2</v>
      </c>
      <c r="D17" s="8" t="s">
        <v>36</v>
      </c>
      <c r="E17" s="3" t="str">
        <f>IF(AND(H2&gt;=4,H10&gt;=4),"DISPONIBLE","NO DISPONIBLE")</f>
        <v>DISPONIBLE</v>
      </c>
      <c r="F17" s="3" t="str">
        <f t="shared" si="0"/>
        <v>APROBADO</v>
      </c>
      <c r="G17" s="3">
        <v>4</v>
      </c>
      <c r="H17" s="18">
        <v>4</v>
      </c>
      <c r="I17" s="19"/>
      <c r="J17" s="50" t="s">
        <v>120</v>
      </c>
      <c r="K17" s="34">
        <f>COUNTA(D49:D56)</f>
        <v>8</v>
      </c>
      <c r="L17" s="34">
        <f>(K17-(COUNTIF(F49:F56,"APROBADO")))</f>
        <v>8</v>
      </c>
      <c r="M17" s="51">
        <f t="shared" si="1"/>
        <v>1</v>
      </c>
    </row>
    <row r="18" spans="1:13" ht="14.25" customHeight="1">
      <c r="A18" s="22"/>
      <c r="B18" s="3" t="s">
        <v>14</v>
      </c>
      <c r="C18" s="7">
        <v>2</v>
      </c>
      <c r="D18" s="8" t="s">
        <v>38</v>
      </c>
      <c r="E18" s="3" t="str">
        <f>IF(H11&gt;=4,"DISPONIBLE","NO DISPONIBLE")</f>
        <v>DISPONIBLE</v>
      </c>
      <c r="F18" s="3" t="str">
        <f t="shared" si="0"/>
        <v>NO CURSADO</v>
      </c>
      <c r="G18" s="3">
        <v>4</v>
      </c>
      <c r="H18" s="18"/>
      <c r="I18" s="19"/>
      <c r="J18" s="52" t="s">
        <v>122</v>
      </c>
      <c r="K18" s="36">
        <f>COUNTA(D57:D58)</f>
        <v>2</v>
      </c>
      <c r="L18" s="36">
        <f>(K18-(COUNTIF(F57:F58,"APROBADO")))</f>
        <v>2</v>
      </c>
      <c r="M18" s="53">
        <f t="shared" si="1"/>
        <v>1</v>
      </c>
    </row>
    <row r="19" spans="1:13" ht="14.25" customHeight="1" thickBot="1">
      <c r="A19" s="22"/>
      <c r="B19" s="3" t="s">
        <v>16</v>
      </c>
      <c r="C19" s="7">
        <v>2</v>
      </c>
      <c r="D19" s="8" t="s">
        <v>39</v>
      </c>
      <c r="E19" s="3" t="str">
        <f>IF(H12&gt;=4,"DISPONIBLE","NO DISPONIBLE")</f>
        <v>DISPONIBLE</v>
      </c>
      <c r="F19" s="3" t="str">
        <f t="shared" si="0"/>
        <v>NO CURSADO</v>
      </c>
      <c r="G19" s="3">
        <v>4</v>
      </c>
      <c r="H19" s="18"/>
      <c r="I19" s="19"/>
      <c r="J19" s="54" t="s">
        <v>121</v>
      </c>
      <c r="K19" s="55">
        <f>COUNTA(D49:D56)</f>
        <v>8</v>
      </c>
      <c r="L19" s="56">
        <f>(K19-(COUNTIF(F59:F64,"APROBADO")))</f>
        <v>6</v>
      </c>
      <c r="M19" s="57">
        <f t="shared" si="1"/>
        <v>0.75</v>
      </c>
    </row>
    <row r="20" spans="1:13" ht="14.25" customHeight="1">
      <c r="A20" s="2"/>
      <c r="B20" s="3" t="s">
        <v>8</v>
      </c>
      <c r="C20" s="7">
        <v>2</v>
      </c>
      <c r="D20" s="8" t="s">
        <v>40</v>
      </c>
      <c r="E20" s="3" t="str">
        <f>IF(H14&gt;=4,"DISPONIBLE","NO DISPONIBLE")</f>
        <v>DISPONIBLE</v>
      </c>
      <c r="F20" s="3" t="str">
        <f t="shared" si="0"/>
        <v>APROBADO</v>
      </c>
      <c r="G20" s="3">
        <v>4</v>
      </c>
      <c r="H20" s="18">
        <v>8</v>
      </c>
      <c r="I20" s="19"/>
    </row>
    <row r="21" spans="1:13" ht="14.25" customHeight="1">
      <c r="A21" s="2"/>
      <c r="B21" s="3" t="s">
        <v>12</v>
      </c>
      <c r="C21" s="7">
        <v>2</v>
      </c>
      <c r="D21" s="8" t="s">
        <v>41</v>
      </c>
      <c r="E21" s="3" t="str">
        <f>IF(H16&gt;=4,"DISPONIBLE","NO DISPONIBLE")</f>
        <v>NO DISPONIBLE</v>
      </c>
      <c r="F21" s="3" t="str">
        <f t="shared" si="0"/>
        <v>NO CURSADO</v>
      </c>
      <c r="G21" s="3">
        <v>4</v>
      </c>
      <c r="H21" s="18"/>
      <c r="I21" s="19"/>
    </row>
    <row r="22" spans="1:13" ht="14.25" customHeight="1">
      <c r="A22" s="22"/>
      <c r="B22" s="3" t="s">
        <v>12</v>
      </c>
      <c r="C22" s="7">
        <v>2</v>
      </c>
      <c r="D22" s="8" t="s">
        <v>42</v>
      </c>
      <c r="E22" s="3" t="str">
        <f>IF(H17&gt;=4,"DISPONIBLE","NO DISPONIBLE")</f>
        <v>DISPONIBLE</v>
      </c>
      <c r="F22" s="3" t="str">
        <f t="shared" si="0"/>
        <v>NO CURSADO</v>
      </c>
      <c r="G22" s="3">
        <v>4</v>
      </c>
      <c r="H22" s="18"/>
      <c r="I22" s="19"/>
    </row>
    <row r="23" spans="1:13" ht="14.25" customHeight="1">
      <c r="A23" s="2"/>
      <c r="B23" s="3" t="s">
        <v>14</v>
      </c>
      <c r="C23" s="7">
        <v>2</v>
      </c>
      <c r="D23" s="8" t="s">
        <v>43</v>
      </c>
      <c r="E23" s="3" t="str">
        <f>IF(AND(H7&gt;=4,H18&gt;=4),"DISPONIBLE","NO DISPONIBLE")</f>
        <v>NO DISPONIBLE</v>
      </c>
      <c r="F23" s="3" t="str">
        <f t="shared" si="0"/>
        <v>NO CURSADO</v>
      </c>
      <c r="G23" s="3">
        <v>4</v>
      </c>
      <c r="H23" s="18"/>
      <c r="I23" s="19"/>
    </row>
    <row r="24" spans="1:13" ht="14.25" customHeight="1">
      <c r="A24" s="2"/>
      <c r="B24" s="3" t="s">
        <v>16</v>
      </c>
      <c r="C24" s="7">
        <v>2</v>
      </c>
      <c r="D24" s="8" t="s">
        <v>44</v>
      </c>
      <c r="E24" s="3" t="str">
        <f>IF(AND(H15&gt;=4,H19&gt;=4),"DISPONIBLE","NO DISPONIBLE")</f>
        <v>NO DISPONIBLE</v>
      </c>
      <c r="F24" s="3" t="str">
        <f t="shared" si="0"/>
        <v>NO CURSADO</v>
      </c>
      <c r="G24" s="3">
        <v>4</v>
      </c>
      <c r="H24" s="18"/>
      <c r="I24" s="19"/>
    </row>
    <row r="25" spans="1:13" ht="14.25" customHeight="1">
      <c r="A25" s="16"/>
      <c r="B25" s="3" t="s">
        <v>28</v>
      </c>
      <c r="C25" s="7">
        <v>2</v>
      </c>
      <c r="D25" s="8" t="s">
        <v>45</v>
      </c>
      <c r="E25" s="3" t="str">
        <f>IF(H13&gt;=4,"DISPONIBLE","NO DISPONIBLE")</f>
        <v>DISPONIBLE</v>
      </c>
      <c r="F25" s="3" t="str">
        <f t="shared" si="0"/>
        <v>APROBADO</v>
      </c>
      <c r="G25" s="3">
        <v>4</v>
      </c>
      <c r="H25" s="18">
        <v>8</v>
      </c>
      <c r="I25" s="19"/>
    </row>
    <row r="26" spans="1:13" ht="14.25" customHeight="1">
      <c r="A26" s="2"/>
      <c r="B26" s="3" t="s">
        <v>8</v>
      </c>
      <c r="C26" s="6">
        <v>3</v>
      </c>
      <c r="D26" s="9" t="s">
        <v>46</v>
      </c>
      <c r="E26" s="3" t="str">
        <f>IF(AND(H8&gt;=4),"DISPONIBLE","NO DISPONIBLE")</f>
        <v>DISPONIBLE</v>
      </c>
      <c r="F26" s="3" t="str">
        <f t="shared" si="0"/>
        <v>APROBADO</v>
      </c>
      <c r="G26" s="3">
        <v>4</v>
      </c>
      <c r="H26" s="18">
        <v>5</v>
      </c>
      <c r="I26" s="19"/>
    </row>
    <row r="27" spans="1:13" ht="14.25" customHeight="1">
      <c r="A27" s="2"/>
      <c r="B27" s="3" t="s">
        <v>12</v>
      </c>
      <c r="C27" s="6">
        <v>3</v>
      </c>
      <c r="D27" s="9" t="s">
        <v>47</v>
      </c>
      <c r="E27" s="3" t="str">
        <f>IF(AND(H14&gt;=4,H21&gt;=4),"DISPONIBLE","NO DISPONIBLE")</f>
        <v>NO DISPONIBLE</v>
      </c>
      <c r="F27" s="3" t="str">
        <f t="shared" si="0"/>
        <v>NO CURSADO</v>
      </c>
      <c r="G27" s="3">
        <v>4</v>
      </c>
      <c r="H27" s="18"/>
      <c r="I27" s="19"/>
    </row>
    <row r="28" spans="1:13" ht="14.25" customHeight="1">
      <c r="A28" s="2"/>
      <c r="B28" s="3" t="s">
        <v>14</v>
      </c>
      <c r="C28" s="6">
        <v>3</v>
      </c>
      <c r="D28" s="9" t="s">
        <v>48</v>
      </c>
      <c r="E28" s="3" t="str">
        <f>IF(AND(H23&gt;=4),"DISPONIBLE","NO DISPONIBLE")</f>
        <v>NO DISPONIBLE</v>
      </c>
      <c r="F28" s="3" t="str">
        <f t="shared" si="0"/>
        <v>NO CURSADO</v>
      </c>
      <c r="G28" s="3">
        <v>4</v>
      </c>
      <c r="H28" s="18"/>
      <c r="I28" s="19"/>
    </row>
    <row r="29" spans="1:13" ht="14.25" customHeight="1">
      <c r="A29" s="2"/>
      <c r="B29" s="3" t="s">
        <v>14</v>
      </c>
      <c r="C29" s="6">
        <v>3</v>
      </c>
      <c r="D29" s="9" t="s">
        <v>49</v>
      </c>
      <c r="E29" s="3" t="str">
        <f>IF(AND(H17&gt;=4,H23&gt;=4),"DISPONIBLE","NO DISPONIBLE")</f>
        <v>NO DISPONIBLE</v>
      </c>
      <c r="F29" s="3" t="str">
        <f t="shared" si="0"/>
        <v>NO CURSADO</v>
      </c>
      <c r="G29" s="3">
        <v>4</v>
      </c>
      <c r="H29" s="18"/>
      <c r="I29" s="19"/>
    </row>
    <row r="30" spans="1:13" ht="14.25" customHeight="1">
      <c r="A30" s="2"/>
      <c r="B30" s="3" t="s">
        <v>16</v>
      </c>
      <c r="C30" s="6">
        <v>3</v>
      </c>
      <c r="D30" s="9" t="s">
        <v>50</v>
      </c>
      <c r="E30" s="3" t="str">
        <f>IF(AND(H19&gt;=4),"DISPONIBLE","NO DISPONIBLE")</f>
        <v>NO DISPONIBLE</v>
      </c>
      <c r="F30" s="3" t="str">
        <f t="shared" si="0"/>
        <v>NO CURSADO</v>
      </c>
      <c r="G30" s="3">
        <v>4</v>
      </c>
      <c r="H30" s="18"/>
      <c r="I30" s="19"/>
    </row>
    <row r="31" spans="1:13" ht="14.25" customHeight="1">
      <c r="A31" s="2"/>
      <c r="B31" s="3" t="s">
        <v>18</v>
      </c>
      <c r="C31" s="6">
        <v>3</v>
      </c>
      <c r="D31" s="9" t="s">
        <v>51</v>
      </c>
      <c r="E31" s="3" t="str">
        <f>IF(AND(H19&gt;=4,H16&gt;=4,H24&gt;=4),"DISPONIBLE","NO DISPONIBLE")</f>
        <v>NO DISPONIBLE</v>
      </c>
      <c r="F31" s="3" t="str">
        <f t="shared" si="0"/>
        <v>NO CURSADO</v>
      </c>
      <c r="G31" s="3">
        <v>4</v>
      </c>
      <c r="H31" s="18"/>
      <c r="I31" s="19"/>
    </row>
    <row r="32" spans="1:13" ht="14.25" customHeight="1">
      <c r="A32" s="16"/>
      <c r="B32" s="3" t="s">
        <v>8</v>
      </c>
      <c r="C32" s="6">
        <v>3</v>
      </c>
      <c r="D32" s="9" t="s">
        <v>52</v>
      </c>
      <c r="E32" s="3" t="str">
        <f>IF(AND(H2&gt;=4,H20&gt;=4,H26&gt;=4),"DISPONIBLE","NO DISPONIBLE")</f>
        <v>DISPONIBLE</v>
      </c>
      <c r="F32" s="3" t="str">
        <f t="shared" si="0"/>
        <v>APROBADO</v>
      </c>
      <c r="G32" s="3">
        <v>4</v>
      </c>
      <c r="H32" s="18">
        <v>4</v>
      </c>
      <c r="I32" s="19"/>
    </row>
    <row r="33" spans="1:9" ht="14.25" customHeight="1">
      <c r="A33" s="2"/>
      <c r="B33" s="3" t="s">
        <v>12</v>
      </c>
      <c r="C33" s="6">
        <v>3</v>
      </c>
      <c r="D33" s="9" t="s">
        <v>53</v>
      </c>
      <c r="E33" s="3" t="str">
        <f>IF(AND(H22&gt;=4,H27&gt;=4),"DISPONIBLE","NO DISPONIBLE")</f>
        <v>NO DISPONIBLE</v>
      </c>
      <c r="F33" s="3" t="str">
        <f t="shared" si="0"/>
        <v>NO CURSADO</v>
      </c>
      <c r="G33" s="3">
        <v>4</v>
      </c>
      <c r="H33" s="18"/>
      <c r="I33" s="19"/>
    </row>
    <row r="34" spans="1:9" ht="14.25" customHeight="1">
      <c r="A34" s="2"/>
      <c r="B34" s="3" t="s">
        <v>14</v>
      </c>
      <c r="C34" s="6">
        <v>3</v>
      </c>
      <c r="D34" s="9" t="s">
        <v>54</v>
      </c>
      <c r="E34" s="3" t="str">
        <f>IF(AND(H29&gt;=4),"DISPONIBLE","NO DISPONIBLE")</f>
        <v>NO DISPONIBLE</v>
      </c>
      <c r="F34" s="3" t="str">
        <f t="shared" si="0"/>
        <v>NO CURSADO</v>
      </c>
      <c r="G34" s="3">
        <v>4</v>
      </c>
      <c r="H34" s="18"/>
      <c r="I34" s="19"/>
    </row>
    <row r="35" spans="1:9" ht="14.25" customHeight="1">
      <c r="A35" s="2"/>
      <c r="B35" s="3" t="s">
        <v>16</v>
      </c>
      <c r="C35" s="6">
        <v>3</v>
      </c>
      <c r="D35" s="9" t="s">
        <v>55</v>
      </c>
      <c r="E35" s="3" t="str">
        <f>IF(AND(H21&gt;=4,H26&gt;=4,H30&gt;=4),"DISPONIBLE","NO DISPONIBLE")</f>
        <v>NO DISPONIBLE</v>
      </c>
      <c r="F35" s="3" t="str">
        <f t="shared" si="0"/>
        <v>NO CURSADO</v>
      </c>
      <c r="G35" s="3">
        <v>4</v>
      </c>
      <c r="H35" s="18"/>
      <c r="I35" s="19"/>
    </row>
    <row r="36" spans="1:9" ht="14.25" customHeight="1">
      <c r="A36" s="2"/>
      <c r="B36" s="3" t="s">
        <v>18</v>
      </c>
      <c r="C36" s="6">
        <v>3</v>
      </c>
      <c r="D36" s="9" t="s">
        <v>56</v>
      </c>
      <c r="E36" s="3" t="str">
        <f>IF(AND(H31&gt;=4),"DISPONIBLE","NO DISPONIBLE")</f>
        <v>NO DISPONIBLE</v>
      </c>
      <c r="F36" s="3" t="str">
        <f t="shared" si="0"/>
        <v>NO CURSADO</v>
      </c>
      <c r="G36" s="3">
        <v>4</v>
      </c>
      <c r="H36" s="18"/>
      <c r="I36" s="19"/>
    </row>
    <row r="37" spans="1:9" ht="14.25" customHeight="1">
      <c r="A37" s="2"/>
      <c r="B37" s="3" t="s">
        <v>8</v>
      </c>
      <c r="C37" s="10">
        <v>4</v>
      </c>
      <c r="D37" s="11" t="s">
        <v>57</v>
      </c>
      <c r="E37" s="3" t="str">
        <f>IF(AND(H22&gt;=4,H32&gt;=4),"DISPONIBLE","NO DISPONIBLE")</f>
        <v>NO DISPONIBLE</v>
      </c>
      <c r="F37" s="3" t="str">
        <f t="shared" si="0"/>
        <v>NO CURSADO</v>
      </c>
      <c r="G37" s="3">
        <v>4</v>
      </c>
      <c r="H37" s="18"/>
      <c r="I37" s="19"/>
    </row>
    <row r="38" spans="1:9" ht="14.25" customHeight="1">
      <c r="A38" s="2"/>
      <c r="B38" s="3" t="s">
        <v>12</v>
      </c>
      <c r="C38" s="10">
        <v>4</v>
      </c>
      <c r="D38" s="11" t="s">
        <v>58</v>
      </c>
      <c r="E38" s="3" t="str">
        <f>IF(AND(H27&gt;=4),"DISPONIBLE","NO DISPONIBLE")</f>
        <v>NO DISPONIBLE</v>
      </c>
      <c r="F38" s="3" t="str">
        <f t="shared" si="0"/>
        <v>NO CURSADO</v>
      </c>
      <c r="G38" s="3">
        <v>4</v>
      </c>
      <c r="H38" s="18"/>
      <c r="I38" s="19"/>
    </row>
    <row r="39" spans="1:9" ht="14.25" customHeight="1">
      <c r="A39" s="2"/>
      <c r="B39" s="3" t="s">
        <v>16</v>
      </c>
      <c r="C39" s="10">
        <v>4</v>
      </c>
      <c r="D39" s="11" t="s">
        <v>59</v>
      </c>
      <c r="E39" s="3" t="str">
        <f>IF(AND(H27&gt;=4,H35&gt;=4),"DISPONIBLE","NO DISPONIBLE")</f>
        <v>NO DISPONIBLE</v>
      </c>
      <c r="F39" s="3" t="str">
        <f t="shared" si="0"/>
        <v>NO CURSADO</v>
      </c>
      <c r="G39" s="3">
        <v>4</v>
      </c>
      <c r="H39" s="18"/>
      <c r="I39" s="19"/>
    </row>
    <row r="40" spans="1:9" ht="14.25" customHeight="1">
      <c r="A40" s="2"/>
      <c r="B40" s="3" t="s">
        <v>14</v>
      </c>
      <c r="C40" s="10">
        <v>4</v>
      </c>
      <c r="D40" s="11" t="s">
        <v>60</v>
      </c>
      <c r="E40" s="3" t="str">
        <f>IF(AND(H25&gt;=4,H28&gt;=4,H34&gt;=4),"DISPONIBLE","NO DISPONIBLE")</f>
        <v>NO DISPONIBLE</v>
      </c>
      <c r="F40" s="3" t="str">
        <f t="shared" si="0"/>
        <v>NO CURSADO</v>
      </c>
      <c r="G40" s="3">
        <v>4</v>
      </c>
      <c r="H40" s="18"/>
      <c r="I40" s="19"/>
    </row>
    <row r="41" spans="1:9" ht="14.25" customHeight="1">
      <c r="A41" s="2"/>
      <c r="B41" s="3" t="s">
        <v>16</v>
      </c>
      <c r="C41" s="10">
        <v>4</v>
      </c>
      <c r="D41" s="11" t="s">
        <v>61</v>
      </c>
      <c r="E41" s="3" t="str">
        <f>IF(AND(H35&gt;=4),"DISPONIBLE","NO DISPONIBLE")</f>
        <v>NO DISPONIBLE</v>
      </c>
      <c r="F41" s="3" t="str">
        <f t="shared" si="0"/>
        <v>NO CURSADO</v>
      </c>
      <c r="G41" s="3">
        <v>4</v>
      </c>
      <c r="H41" s="18"/>
      <c r="I41" s="19"/>
    </row>
    <row r="42" spans="1:9" ht="14.25" customHeight="1">
      <c r="A42" s="2"/>
      <c r="B42" s="3" t="s">
        <v>28</v>
      </c>
      <c r="C42" s="10">
        <v>4</v>
      </c>
      <c r="D42" s="11" t="s">
        <v>62</v>
      </c>
      <c r="E42" s="3" t="str">
        <f>IF(AND(H25&gt;=4,H31&gt;=4,H32&gt;=4),"DISPONIBLE","NO DISPONIBLE")</f>
        <v>NO DISPONIBLE</v>
      </c>
      <c r="F42" s="3" t="str">
        <f t="shared" si="0"/>
        <v>NO CURSADO</v>
      </c>
      <c r="G42" s="3">
        <v>4</v>
      </c>
      <c r="H42" s="18"/>
      <c r="I42" s="19"/>
    </row>
    <row r="43" spans="1:9" ht="14.25" customHeight="1">
      <c r="A43" s="2"/>
      <c r="B43" s="3" t="s">
        <v>8</v>
      </c>
      <c r="C43" s="10">
        <v>4</v>
      </c>
      <c r="D43" s="11" t="s">
        <v>63</v>
      </c>
      <c r="E43" s="3" t="str">
        <f>IF(AND(H32&gt;=4),"DISPONIBLE","NO DISPONIBLE")</f>
        <v>DISPONIBLE</v>
      </c>
      <c r="F43" s="3" t="str">
        <f t="shared" si="0"/>
        <v>NO CURSADO</v>
      </c>
      <c r="G43" s="3">
        <v>4</v>
      </c>
      <c r="H43" s="18"/>
      <c r="I43" s="19"/>
    </row>
    <row r="44" spans="1:9" ht="14.25" customHeight="1">
      <c r="A44" s="2"/>
      <c r="B44" s="3" t="s">
        <v>12</v>
      </c>
      <c r="C44" s="10">
        <v>4</v>
      </c>
      <c r="D44" s="11" t="s">
        <v>64</v>
      </c>
      <c r="E44" s="3" t="str">
        <f>IF(AND(H38&gt;=4),"DISPONIBLE","NO DISPONIBLE")</f>
        <v>NO DISPONIBLE</v>
      </c>
      <c r="F44" s="3" t="str">
        <f t="shared" si="0"/>
        <v>NO CURSADO</v>
      </c>
      <c r="G44" s="3">
        <v>4</v>
      </c>
      <c r="H44" s="18"/>
      <c r="I44" s="19"/>
    </row>
    <row r="45" spans="1:9" ht="14.25" customHeight="1">
      <c r="A45" s="2"/>
      <c r="B45" s="3" t="s">
        <v>14</v>
      </c>
      <c r="C45" s="10">
        <v>4</v>
      </c>
      <c r="D45" s="11" t="s">
        <v>65</v>
      </c>
      <c r="E45" s="3" t="str">
        <f>IF(AND(H27&gt;=4,H32&gt;=4),"DISPONIBLE","NO DISPONIBLE")</f>
        <v>NO DISPONIBLE</v>
      </c>
      <c r="F45" s="3" t="str">
        <f t="shared" si="0"/>
        <v>NO CURSADO</v>
      </c>
      <c r="G45" s="3">
        <v>4</v>
      </c>
      <c r="H45" s="18"/>
      <c r="I45" s="19"/>
    </row>
    <row r="46" spans="1:9" ht="14.25" customHeight="1">
      <c r="A46" s="2"/>
      <c r="B46" s="3" t="s">
        <v>14</v>
      </c>
      <c r="C46" s="10">
        <v>4</v>
      </c>
      <c r="D46" s="11" t="s">
        <v>66</v>
      </c>
      <c r="E46" s="3" t="str">
        <f>IF(AND(H33&gt;=4,H40&gt;=4),"DISPONIBLE","NO DISPONIBLE")</f>
        <v>NO DISPONIBLE</v>
      </c>
      <c r="F46" s="3" t="str">
        <f t="shared" si="0"/>
        <v>NO CURSADO</v>
      </c>
      <c r="G46" s="3">
        <v>4</v>
      </c>
      <c r="H46" s="18"/>
      <c r="I46" s="19"/>
    </row>
    <row r="47" spans="1:9" ht="14.25" customHeight="1">
      <c r="A47" s="2"/>
      <c r="B47" s="3" t="s">
        <v>18</v>
      </c>
      <c r="C47" s="10">
        <v>4</v>
      </c>
      <c r="D47" s="11" t="s">
        <v>67</v>
      </c>
      <c r="E47" s="3" t="str">
        <f>IF(AND(H30&gt;=4,H33&gt;=4,H36&gt;=4),"DISPONIBLE","NO DISPONIBLE")</f>
        <v>NO DISPONIBLE</v>
      </c>
      <c r="F47" s="3" t="str">
        <f t="shared" si="0"/>
        <v>NO CURSADO</v>
      </c>
      <c r="G47" s="3">
        <v>4</v>
      </c>
      <c r="H47" s="18"/>
      <c r="I47" s="19"/>
    </row>
    <row r="48" spans="1:9" ht="14.25" customHeight="1">
      <c r="A48" s="2"/>
      <c r="B48" s="3" t="s">
        <v>18</v>
      </c>
      <c r="C48" s="10">
        <v>4</v>
      </c>
      <c r="D48" s="11" t="s">
        <v>68</v>
      </c>
      <c r="E48" s="3" t="str">
        <f>IF(AND(H28&gt;=4),"DISPONIBLE","NO DISPONIBLE")</f>
        <v>NO DISPONIBLE</v>
      </c>
      <c r="F48" s="3" t="str">
        <f t="shared" si="0"/>
        <v>NO CURSADO</v>
      </c>
      <c r="G48" s="3">
        <v>4</v>
      </c>
      <c r="H48" s="18"/>
      <c r="I48" s="19"/>
    </row>
    <row r="49" spans="1:9" ht="14.25" customHeight="1">
      <c r="A49" s="2"/>
      <c r="B49" s="3" t="s">
        <v>14</v>
      </c>
      <c r="C49" s="34">
        <v>5</v>
      </c>
      <c r="D49" s="34" t="s">
        <v>69</v>
      </c>
      <c r="E49" s="3" t="str">
        <f>IF(AND(H37&gt;=4,H45&gt;=4),"DISPONIBLE","NO DISPONIBLE")</f>
        <v>NO DISPONIBLE</v>
      </c>
      <c r="F49" s="3" t="str">
        <f t="shared" si="0"/>
        <v>NO CURSADO</v>
      </c>
      <c r="G49" s="3">
        <v>4</v>
      </c>
      <c r="H49" s="18"/>
      <c r="I49" s="19"/>
    </row>
    <row r="50" spans="1:9" ht="14.25" customHeight="1">
      <c r="A50" s="2"/>
      <c r="B50" s="3" t="s">
        <v>14</v>
      </c>
      <c r="C50" s="34">
        <v>5</v>
      </c>
      <c r="D50" s="34" t="s">
        <v>70</v>
      </c>
      <c r="E50" s="3" t="str">
        <f>IF(AND(H37&gt;=4,H45&gt;=4),"DISPONIBLE","NO DISPONIBLE")</f>
        <v>NO DISPONIBLE</v>
      </c>
      <c r="F50" s="3" t="str">
        <f t="shared" si="0"/>
        <v>NO CURSADO</v>
      </c>
      <c r="G50" s="3">
        <v>4</v>
      </c>
      <c r="H50" s="18"/>
      <c r="I50" s="19"/>
    </row>
    <row r="51" spans="1:9" ht="14.25" customHeight="1">
      <c r="A51" s="2"/>
      <c r="B51" s="3" t="s">
        <v>28</v>
      </c>
      <c r="C51" s="34">
        <v>5</v>
      </c>
      <c r="D51" s="34" t="s">
        <v>71</v>
      </c>
      <c r="E51" s="3" t="str">
        <f>IF(AND(H42&gt;=4),"DISPONIBLE","NO DISPONIBLE")</f>
        <v>NO DISPONIBLE</v>
      </c>
      <c r="F51" s="3" t="str">
        <f t="shared" si="0"/>
        <v>NO CURSADO</v>
      </c>
      <c r="G51" s="3">
        <v>4</v>
      </c>
      <c r="H51" s="18"/>
      <c r="I51" s="19"/>
    </row>
    <row r="52" spans="1:9" ht="14.25" customHeight="1">
      <c r="A52" s="2"/>
      <c r="B52" s="3" t="s">
        <v>14</v>
      </c>
      <c r="C52" s="34">
        <v>5</v>
      </c>
      <c r="D52" s="34" t="s">
        <v>72</v>
      </c>
      <c r="E52" s="3" t="str">
        <f>IF(AND(H37&gt;=4,H40&gt;=4,H41&gt;=4,H42&gt;=4,H44&gt;=4,H48&gt;=4),"DISPONIBLE","NO DISPONIBLE")</f>
        <v>NO DISPONIBLE</v>
      </c>
      <c r="F52" s="3" t="str">
        <f t="shared" si="0"/>
        <v>NO CURSADO</v>
      </c>
      <c r="G52" s="3">
        <v>4</v>
      </c>
      <c r="H52" s="18"/>
      <c r="I52" s="19"/>
    </row>
    <row r="53" spans="1:9" ht="14.25" customHeight="1">
      <c r="A53" s="2"/>
      <c r="B53" s="3" t="s">
        <v>14</v>
      </c>
      <c r="C53" s="34">
        <v>5</v>
      </c>
      <c r="D53" s="34" t="s">
        <v>73</v>
      </c>
      <c r="E53" s="3" t="str">
        <f>IF(AND(H39&gt;=4,H42&gt;=4,H44&gt;=4),"DISPONIBLE","NO DISPONIBLE")</f>
        <v>NO DISPONIBLE</v>
      </c>
      <c r="F53" s="3" t="str">
        <f t="shared" si="0"/>
        <v>NO CURSADO</v>
      </c>
      <c r="G53" s="3">
        <v>4</v>
      </c>
      <c r="H53" s="18"/>
      <c r="I53" s="19"/>
    </row>
    <row r="54" spans="1:9" ht="14.25" customHeight="1">
      <c r="A54" s="2"/>
      <c r="B54" s="3" t="s">
        <v>14</v>
      </c>
      <c r="C54" s="34">
        <v>5</v>
      </c>
      <c r="D54" s="34" t="s">
        <v>74</v>
      </c>
      <c r="E54" s="3" t="str">
        <f>IF(AND(H43&gt;=4,H47&gt;=4),"DISPONIBLE","NO DISPONIBLE")</f>
        <v>NO DISPONIBLE</v>
      </c>
      <c r="F54" s="3" t="str">
        <f t="shared" si="0"/>
        <v>NO CURSADO</v>
      </c>
      <c r="G54" s="3">
        <v>4</v>
      </c>
      <c r="H54" s="18"/>
      <c r="I54" s="19"/>
    </row>
    <row r="55" spans="1:9" ht="14.25" customHeight="1">
      <c r="A55" s="2"/>
      <c r="B55" s="3" t="s">
        <v>14</v>
      </c>
      <c r="C55" s="34">
        <v>5</v>
      </c>
      <c r="D55" s="34" t="s">
        <v>75</v>
      </c>
      <c r="E55" s="3" t="str">
        <f>IF(AND(H45&gt;=4,H46&gt;=4),"DISPONIBLE","NO DISPONIBLE")</f>
        <v>NO DISPONIBLE</v>
      </c>
      <c r="F55" s="3" t="str">
        <f t="shared" si="0"/>
        <v>NO CURSADO</v>
      </c>
      <c r="G55" s="3">
        <v>4</v>
      </c>
      <c r="H55" s="18"/>
      <c r="I55" s="19"/>
    </row>
    <row r="56" spans="1:9" ht="14.25" customHeight="1">
      <c r="A56" s="2"/>
      <c r="B56" s="3" t="s">
        <v>28</v>
      </c>
      <c r="C56" s="34">
        <v>5</v>
      </c>
      <c r="D56" s="34" t="s">
        <v>76</v>
      </c>
      <c r="E56" s="3" t="str">
        <f>IF(AND(H23&gt;=4),"DISPONIBLE","NO DISPONIBLE")</f>
        <v>NO DISPONIBLE</v>
      </c>
      <c r="F56" s="3" t="str">
        <f t="shared" si="0"/>
        <v>NO CURSADO</v>
      </c>
      <c r="G56" s="3">
        <v>4</v>
      </c>
      <c r="H56" s="18"/>
      <c r="I56" s="19"/>
    </row>
    <row r="57" spans="1:9" ht="14.25" customHeight="1">
      <c r="A57" s="2"/>
      <c r="B57" s="3" t="s">
        <v>77</v>
      </c>
      <c r="C57" s="37" t="s">
        <v>77</v>
      </c>
      <c r="D57" s="38" t="s">
        <v>78</v>
      </c>
      <c r="E57" s="3" t="str">
        <f>IF(AND(H2&gt;=4,H4&gt;=4,H5&gt;=4,H6&gt;=4,H7&gt;=4,H11&gt;=4,H13&gt;=4,H19&gt;=4,H16&gt;=4,H17&gt;=4),"DISPONIBLE","NO DISPONIBLE")</f>
        <v>NO DISPONIBLE</v>
      </c>
      <c r="F57" s="3" t="str">
        <f t="shared" si="0"/>
        <v>NO CURSADO</v>
      </c>
      <c r="G57" s="3">
        <v>4</v>
      </c>
      <c r="H57" s="18"/>
      <c r="I57" s="19"/>
    </row>
    <row r="58" spans="1:9" ht="14.25" customHeight="1">
      <c r="A58" s="2"/>
      <c r="B58" s="3" t="s">
        <v>77</v>
      </c>
      <c r="C58" s="37" t="s">
        <v>77</v>
      </c>
      <c r="D58" s="38" t="s">
        <v>79</v>
      </c>
      <c r="E58" s="3" t="str">
        <f>IF(AND(H7&gt;=4),"DISPONIBLE","NO DISPONIBLE")</f>
        <v>DISPONIBLE</v>
      </c>
      <c r="F58" s="3" t="str">
        <f t="shared" si="0"/>
        <v>NO CURSADO</v>
      </c>
      <c r="G58" s="3">
        <v>4</v>
      </c>
      <c r="H58" s="18"/>
      <c r="I58" s="19"/>
    </row>
    <row r="59" spans="1:9" ht="14.25" customHeight="1">
      <c r="A59" s="2"/>
      <c r="B59" s="3" t="s">
        <v>80</v>
      </c>
      <c r="C59" s="36" t="s">
        <v>80</v>
      </c>
      <c r="D59" s="36" t="s">
        <v>81</v>
      </c>
      <c r="E59" s="3" t="s">
        <v>10</v>
      </c>
      <c r="F59" s="3" t="str">
        <f t="shared" si="0"/>
        <v>APROBADO</v>
      </c>
      <c r="G59" s="3">
        <v>4</v>
      </c>
      <c r="H59" s="18">
        <v>9</v>
      </c>
      <c r="I59" s="19"/>
    </row>
    <row r="60" spans="1:9" ht="14.25" customHeight="1">
      <c r="A60" s="2"/>
      <c r="B60" s="3" t="s">
        <v>80</v>
      </c>
      <c r="C60" s="36" t="s">
        <v>80</v>
      </c>
      <c r="D60" s="36" t="s">
        <v>82</v>
      </c>
      <c r="E60" s="3" t="str">
        <f>IF(H59&gt;=4,"DISPONIBLE","NO DISPONIBLE")</f>
        <v>DISPONIBLE</v>
      </c>
      <c r="F60" s="3" t="str">
        <f t="shared" si="0"/>
        <v>NO CURSADO</v>
      </c>
      <c r="G60" s="3">
        <v>4</v>
      </c>
      <c r="H60" s="18"/>
      <c r="I60" s="19"/>
    </row>
    <row r="61" spans="1:9" ht="14.25" customHeight="1">
      <c r="A61" s="2"/>
      <c r="B61" s="3" t="s">
        <v>80</v>
      </c>
      <c r="C61" s="36" t="s">
        <v>80</v>
      </c>
      <c r="D61" s="36" t="s">
        <v>83</v>
      </c>
      <c r="E61" s="3" t="str">
        <f>IF(H60&gt;=4,"DISPONIBLE","NO DISPONIBLE")</f>
        <v>NO DISPONIBLE</v>
      </c>
      <c r="F61" s="3" t="str">
        <f t="shared" si="0"/>
        <v>NO CURSADO</v>
      </c>
      <c r="G61" s="3">
        <v>4</v>
      </c>
      <c r="H61" s="18"/>
      <c r="I61" s="19"/>
    </row>
    <row r="62" spans="1:9" ht="14.25" customHeight="1">
      <c r="A62" s="2"/>
      <c r="B62" s="3" t="s">
        <v>80</v>
      </c>
      <c r="C62" s="36" t="s">
        <v>80</v>
      </c>
      <c r="D62" s="36" t="s">
        <v>84</v>
      </c>
      <c r="E62" s="3" t="str">
        <f>IF(H61&gt;=4,"DISPONIBLE","NO DISPONIBLE")</f>
        <v>NO DISPONIBLE</v>
      </c>
      <c r="F62" s="3" t="str">
        <f t="shared" si="0"/>
        <v>NO CURSADO</v>
      </c>
      <c r="G62" s="3">
        <v>4</v>
      </c>
      <c r="H62" s="18"/>
      <c r="I62" s="19"/>
    </row>
    <row r="63" spans="1:9" ht="14.25" customHeight="1">
      <c r="A63" s="2"/>
      <c r="B63" s="3" t="s">
        <v>80</v>
      </c>
      <c r="C63" s="36" t="s">
        <v>80</v>
      </c>
      <c r="D63" s="36" t="s">
        <v>85</v>
      </c>
      <c r="E63" s="3" t="s">
        <v>10</v>
      </c>
      <c r="F63" s="3" t="str">
        <f t="shared" si="0"/>
        <v>APROBADO</v>
      </c>
      <c r="G63" s="3">
        <v>4</v>
      </c>
      <c r="H63" s="18">
        <v>7</v>
      </c>
      <c r="I63" s="19"/>
    </row>
    <row r="64" spans="1:9" ht="14.25" customHeight="1">
      <c r="A64" s="2"/>
      <c r="B64" s="3" t="s">
        <v>80</v>
      </c>
      <c r="C64" s="36" t="s">
        <v>80</v>
      </c>
      <c r="D64" s="36" t="s">
        <v>86</v>
      </c>
      <c r="E64" s="3" t="str">
        <f>IF(H63&gt;=4,"DISPONIBLE","NO DISPONIBLE")</f>
        <v>DISPONIBLE</v>
      </c>
      <c r="F64" s="3" t="str">
        <f t="shared" si="0"/>
        <v>NO CURSADO</v>
      </c>
      <c r="G64" s="3">
        <v>4</v>
      </c>
      <c r="H64" s="18"/>
      <c r="I64" s="19"/>
    </row>
    <row r="65" spans="3:9" ht="14.25" customHeight="1"/>
    <row r="66" spans="3:9" ht="14.25" customHeight="1"/>
    <row r="67" spans="3:9" ht="14.25" customHeight="1">
      <c r="I67" s="17"/>
    </row>
    <row r="68" spans="3:9" ht="14.25" customHeight="1">
      <c r="C68" s="21" t="s">
        <v>105</v>
      </c>
      <c r="D68" s="21" t="s">
        <v>106</v>
      </c>
      <c r="E68" s="21" t="s">
        <v>107</v>
      </c>
      <c r="I68" s="31"/>
    </row>
    <row r="69" spans="3:9" ht="14.25" customHeight="1">
      <c r="C69" s="20" t="s">
        <v>89</v>
      </c>
      <c r="D69" s="19" t="s">
        <v>112</v>
      </c>
      <c r="E69" t="s">
        <v>108</v>
      </c>
      <c r="I69" s="31"/>
    </row>
    <row r="70" spans="3:9" ht="14.25" customHeight="1">
      <c r="C70" s="20" t="s">
        <v>90</v>
      </c>
      <c r="D70" s="19" t="s">
        <v>109</v>
      </c>
      <c r="E70" s="19" t="s">
        <v>103</v>
      </c>
      <c r="I70" s="31"/>
    </row>
    <row r="71" spans="3:9" ht="14.25" customHeight="1">
      <c r="C71" s="20" t="s">
        <v>88</v>
      </c>
      <c r="D71" s="19" t="s">
        <v>110</v>
      </c>
      <c r="E71" s="19" t="s">
        <v>87</v>
      </c>
      <c r="I71" s="31"/>
    </row>
    <row r="72" spans="3:9" ht="14.25" customHeight="1">
      <c r="C72" s="20" t="s">
        <v>91</v>
      </c>
      <c r="D72" s="19" t="s">
        <v>111</v>
      </c>
      <c r="E72" s="19" t="s">
        <v>104</v>
      </c>
      <c r="I72" s="31"/>
    </row>
    <row r="73" spans="3:9" ht="14.25" customHeight="1">
      <c r="C73" s="20" t="s">
        <v>101</v>
      </c>
      <c r="D73" s="23" t="s">
        <v>87</v>
      </c>
      <c r="E73" s="19" t="s">
        <v>87</v>
      </c>
      <c r="I73" s="31"/>
    </row>
    <row r="74" spans="3:9" ht="14.25" customHeight="1">
      <c r="C74" s="20" t="s">
        <v>92</v>
      </c>
      <c r="D74" s="19" t="s">
        <v>87</v>
      </c>
      <c r="E74" s="19" t="s">
        <v>87</v>
      </c>
      <c r="I74" s="31"/>
    </row>
    <row r="75" spans="3:9" ht="14.25" customHeight="1">
      <c r="C75" s="17"/>
      <c r="I75" s="31"/>
    </row>
    <row r="76" spans="3:9" ht="14.25" customHeight="1">
      <c r="I76" s="31"/>
    </row>
    <row r="77" spans="3:9" ht="14.25" customHeight="1">
      <c r="I77" s="31"/>
    </row>
    <row r="78" spans="3:9" ht="14.25" customHeight="1">
      <c r="I78" s="31"/>
    </row>
    <row r="79" spans="3:9" ht="14.25" customHeight="1">
      <c r="I79" s="32"/>
    </row>
    <row r="80" spans="3:9" ht="14.25" customHeight="1">
      <c r="I80" s="31"/>
    </row>
    <row r="81" spans="9:9" ht="14.25" customHeight="1">
      <c r="I81" s="31"/>
    </row>
    <row r="82" spans="9:9" ht="14.25" customHeight="1">
      <c r="I82" s="31"/>
    </row>
    <row r="83" spans="9:9" ht="14.25" customHeight="1">
      <c r="I83" s="31"/>
    </row>
    <row r="84" spans="9:9" ht="14.25" customHeight="1">
      <c r="I84" s="31"/>
    </row>
    <row r="85" spans="9:9" ht="14.25" customHeight="1">
      <c r="I85" s="31"/>
    </row>
    <row r="86" spans="9:9" ht="14.25" customHeight="1">
      <c r="I86" s="31"/>
    </row>
    <row r="87" spans="9:9" ht="14.25" customHeight="1">
      <c r="I87" s="31"/>
    </row>
    <row r="88" spans="9:9" ht="14.25" customHeight="1">
      <c r="I88" s="31"/>
    </row>
    <row r="89" spans="9:9" ht="14.25" customHeight="1">
      <c r="I89" s="31"/>
    </row>
    <row r="90" spans="9:9" ht="14.25" customHeight="1">
      <c r="I90" s="31"/>
    </row>
    <row r="91" spans="9:9" ht="14.25" customHeight="1">
      <c r="I91" s="31"/>
    </row>
    <row r="92" spans="9:9" ht="14.25" customHeight="1">
      <c r="I92" s="31"/>
    </row>
    <row r="93" spans="9:9" ht="14.25" customHeight="1">
      <c r="I93" s="31"/>
    </row>
    <row r="94" spans="9:9" ht="14.25" customHeight="1">
      <c r="I94" s="31"/>
    </row>
    <row r="95" spans="9:9" ht="14.25" customHeight="1">
      <c r="I95" s="31"/>
    </row>
    <row r="96" spans="9:9" ht="14.25" customHeight="1">
      <c r="I96" s="31"/>
    </row>
    <row r="97" spans="9:9" ht="14.25" customHeight="1">
      <c r="I97" s="31"/>
    </row>
    <row r="98" spans="9:9" ht="14.25" customHeight="1">
      <c r="I98" s="31"/>
    </row>
    <row r="99" spans="9:9" ht="14.25" customHeight="1">
      <c r="I99" s="31"/>
    </row>
    <row r="100" spans="9:9" ht="14.25" customHeight="1">
      <c r="I100" s="32"/>
    </row>
    <row r="101" spans="9:9" ht="15" customHeight="1">
      <c r="I101" s="31"/>
    </row>
    <row r="102" spans="9:9" ht="15" customHeight="1">
      <c r="I102" s="31"/>
    </row>
    <row r="103" spans="9:9" ht="15" customHeight="1">
      <c r="I103" s="31"/>
    </row>
    <row r="104" spans="9:9" ht="15" customHeight="1">
      <c r="I104" s="31"/>
    </row>
    <row r="105" spans="9:9" ht="15" customHeight="1">
      <c r="I105" s="31"/>
    </row>
    <row r="106" spans="9:9" ht="15" customHeight="1">
      <c r="I106" s="31"/>
    </row>
    <row r="107" spans="9:9" ht="15" customHeight="1">
      <c r="I107" s="31"/>
    </row>
    <row r="108" spans="9:9" ht="15" customHeight="1">
      <c r="I108" s="31"/>
    </row>
    <row r="109" spans="9:9" ht="15" customHeight="1">
      <c r="I109" s="31"/>
    </row>
    <row r="110" spans="9:9" ht="15" customHeight="1">
      <c r="I110" s="31"/>
    </row>
    <row r="111" spans="9:9" ht="15" customHeight="1">
      <c r="I111" s="31"/>
    </row>
    <row r="112" spans="9:9" ht="15" customHeight="1">
      <c r="I112" s="31"/>
    </row>
    <row r="113" spans="9:9" ht="15" customHeight="1">
      <c r="I113" s="31"/>
    </row>
    <row r="114" spans="9:9" ht="15" customHeight="1">
      <c r="I114" s="31"/>
    </row>
    <row r="115" spans="9:9" ht="15" customHeight="1">
      <c r="I115" s="31"/>
    </row>
    <row r="116" spans="9:9" ht="15" customHeight="1">
      <c r="I116" s="31"/>
    </row>
    <row r="117" spans="9:9" ht="15" customHeight="1">
      <c r="I117" s="31"/>
    </row>
    <row r="118" spans="9:9" ht="15" customHeight="1">
      <c r="I118" s="31"/>
    </row>
    <row r="119" spans="9:9" ht="15" customHeight="1">
      <c r="I119" s="31"/>
    </row>
    <row r="120" spans="9:9" ht="15" customHeight="1">
      <c r="I120" s="31"/>
    </row>
    <row r="121" spans="9:9" ht="15" customHeight="1">
      <c r="I121" s="31"/>
    </row>
    <row r="122" spans="9:9" ht="15" customHeight="1">
      <c r="I122" s="33"/>
    </row>
    <row r="123" spans="9:9" ht="15" customHeight="1">
      <c r="I123" s="33"/>
    </row>
    <row r="124" spans="9:9" ht="15" customHeight="1">
      <c r="I124" s="33"/>
    </row>
    <row r="125" spans="9:9" ht="15" customHeight="1">
      <c r="I125" s="31"/>
    </row>
    <row r="126" spans="9:9" ht="15" customHeight="1">
      <c r="I126" s="31"/>
    </row>
    <row r="127" spans="9:9" ht="15" customHeight="1">
      <c r="I127" s="31"/>
    </row>
    <row r="128" spans="9:9" ht="15" customHeight="1">
      <c r="I128" s="31"/>
    </row>
    <row r="129" spans="9:9" ht="15" customHeight="1">
      <c r="I129" s="31"/>
    </row>
    <row r="130" spans="9:9" ht="15" customHeight="1">
      <c r="I130" s="31"/>
    </row>
  </sheetData>
  <conditionalFormatting sqref="E2:E64">
    <cfRule type="cellIs" dxfId="5" priority="3" operator="equal">
      <formula>"NO DISPONIBLE"</formula>
    </cfRule>
  </conditionalFormatting>
  <conditionalFormatting sqref="E2:E64">
    <cfRule type="cellIs" dxfId="4" priority="4" operator="equal">
      <formula>"DISPONIBLE"</formula>
    </cfRule>
  </conditionalFormatting>
  <conditionalFormatting sqref="F2:F64">
    <cfRule type="cellIs" dxfId="3" priority="5" operator="equal">
      <formula>"APROBADO"</formula>
    </cfRule>
  </conditionalFormatting>
  <conditionalFormatting sqref="F2:F64">
    <cfRule type="cellIs" dxfId="2" priority="6" operator="equal">
      <formula>"NO CURSADO"</formula>
    </cfRule>
  </conditionalFormatting>
  <conditionalFormatting sqref="I68:I130">
    <cfRule type="duplicateValues" dxfId="1" priority="2"/>
  </conditionalFormatting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5F00-BCA4-4E6A-AB9F-1FBA83417547}">
  <dimension ref="A1:C6"/>
  <sheetViews>
    <sheetView workbookViewId="0">
      <selection activeCell="D22" sqref="D22"/>
    </sheetView>
  </sheetViews>
  <sheetFormatPr baseColWidth="10" defaultRowHeight="14.4"/>
  <cols>
    <col min="2" max="2" width="29.44140625" bestFit="1" customWidth="1"/>
    <col min="3" max="3" width="19.33203125" bestFit="1" customWidth="1"/>
  </cols>
  <sheetData>
    <row r="1" spans="1:3">
      <c r="A1" s="13" t="s">
        <v>94</v>
      </c>
      <c r="B1" s="13" t="s">
        <v>3</v>
      </c>
      <c r="C1" s="13" t="s">
        <v>97</v>
      </c>
    </row>
    <row r="2" spans="1:3">
      <c r="A2" s="12" t="s">
        <v>89</v>
      </c>
      <c r="B2" s="12" t="s">
        <v>87</v>
      </c>
      <c r="C2" s="12" t="s">
        <v>98</v>
      </c>
    </row>
    <row r="3" spans="1:3">
      <c r="A3" s="12" t="s">
        <v>90</v>
      </c>
      <c r="B3" s="12" t="s">
        <v>93</v>
      </c>
      <c r="C3" s="12" t="s">
        <v>100</v>
      </c>
    </row>
    <row r="4" spans="1:3">
      <c r="A4" s="15" t="s">
        <v>88</v>
      </c>
      <c r="B4" s="15" t="s">
        <v>99</v>
      </c>
      <c r="C4" s="15" t="s">
        <v>100</v>
      </c>
    </row>
    <row r="5" spans="1:3">
      <c r="A5" s="12" t="s">
        <v>91</v>
      </c>
      <c r="B5" s="12" t="s">
        <v>95</v>
      </c>
      <c r="C5" s="12" t="s">
        <v>98</v>
      </c>
    </row>
    <row r="6" spans="1:3">
      <c r="A6" s="14" t="s">
        <v>92</v>
      </c>
      <c r="B6" s="14" t="s">
        <v>96</v>
      </c>
      <c r="C6" s="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Materias</vt:lpstr>
      <vt:lpstr>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Menendez</dc:creator>
  <cp:lastModifiedBy>Calvo, Ignacio</cp:lastModifiedBy>
  <dcterms:created xsi:type="dcterms:W3CDTF">2023-02-24T01:28:06Z</dcterms:created>
  <dcterms:modified xsi:type="dcterms:W3CDTF">2024-03-22T23:29:01Z</dcterms:modified>
</cp:coreProperties>
</file>